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04 Healthy and Safe Schools\SB 1062\Reimbursement Framework\"/>
    </mc:Choice>
  </mc:AlternateContent>
  <bookViews>
    <workbookView xWindow="0" yWindow="0" windowWidth="28800" windowHeight="11400"/>
  </bookViews>
  <sheets>
    <sheet name="Proposed Schedule" sheetId="1" r:id="rId1"/>
    <sheet name="Projection Data" sheetId="3" r:id="rId2"/>
  </sheets>
  <definedNames>
    <definedName name="_xlnm._FilterDatabase" localSheetId="1" hidden="1">'Projection Data'!$B$2:$E$2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5" i="1"/>
  <c r="D25" i="1"/>
  <c r="C9" i="1" l="1"/>
  <c r="D11" i="1"/>
  <c r="C23" i="1"/>
  <c r="D23" i="1"/>
  <c r="E23" i="1"/>
  <c r="F23" i="1"/>
  <c r="G23" i="1"/>
  <c r="B23" i="1"/>
  <c r="F19" i="1"/>
  <c r="G19" i="1"/>
  <c r="E19" i="1"/>
  <c r="F17" i="1"/>
  <c r="E17" i="1"/>
  <c r="G15" i="1"/>
  <c r="F15" i="1"/>
  <c r="E13" i="1"/>
  <c r="D13" i="1"/>
  <c r="J4" i="3"/>
  <c r="K4" i="3" s="1"/>
  <c r="L4" i="3" s="1"/>
  <c r="J5" i="3"/>
  <c r="J6" i="3"/>
  <c r="K6" i="3" s="1"/>
  <c r="L6" i="3" s="1"/>
  <c r="J7" i="3"/>
  <c r="J8" i="3"/>
  <c r="J9" i="3"/>
  <c r="J10" i="3"/>
  <c r="K10" i="3" s="1"/>
  <c r="L10" i="3" s="1"/>
  <c r="J11" i="3"/>
  <c r="K11" i="3" s="1"/>
  <c r="L11" i="3" s="1"/>
  <c r="J12" i="3"/>
  <c r="K12" i="3" s="1"/>
  <c r="L12" i="3" s="1"/>
  <c r="J13" i="3"/>
  <c r="J14" i="3"/>
  <c r="J15" i="3"/>
  <c r="J16" i="3"/>
  <c r="J17" i="3"/>
  <c r="J18" i="3"/>
  <c r="J19" i="3"/>
  <c r="J20" i="3"/>
  <c r="K20" i="3" s="1"/>
  <c r="L20" i="3" s="1"/>
  <c r="J21" i="3"/>
  <c r="J22" i="3"/>
  <c r="K22" i="3" s="1"/>
  <c r="L22" i="3" s="1"/>
  <c r="J23" i="3"/>
  <c r="J3" i="3"/>
  <c r="K16" i="3"/>
  <c r="L16" i="3" s="1"/>
  <c r="K9" i="3"/>
  <c r="L9" i="3" s="1"/>
  <c r="K3" i="3"/>
  <c r="L3" i="3" s="1"/>
  <c r="O11" i="3"/>
  <c r="L24" i="3"/>
  <c r="K24" i="3"/>
  <c r="I24" i="3"/>
  <c r="H24" i="3"/>
  <c r="K5" i="3"/>
  <c r="L5" i="3" s="1"/>
  <c r="K7" i="3"/>
  <c r="L7" i="3" s="1"/>
  <c r="K8" i="3"/>
  <c r="L8" i="3" s="1"/>
  <c r="K13" i="3"/>
  <c r="L13" i="3" s="1"/>
  <c r="K14" i="3"/>
  <c r="L14" i="3" s="1"/>
  <c r="K21" i="3"/>
  <c r="L21" i="3" s="1"/>
  <c r="K23" i="3"/>
  <c r="L23" i="3" s="1"/>
  <c r="O10" i="3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3" i="3"/>
  <c r="C25" i="1" l="1"/>
  <c r="K15" i="3"/>
  <c r="L15" i="3" s="1"/>
  <c r="O4" i="3"/>
  <c r="O7" i="3"/>
  <c r="K19" i="3"/>
  <c r="L19" i="3" s="1"/>
  <c r="O9" i="3" s="1"/>
  <c r="K18" i="3"/>
  <c r="L18" i="3" s="1"/>
  <c r="K17" i="3"/>
  <c r="L17" i="3" s="1"/>
  <c r="O6" i="3"/>
  <c r="O5" i="3"/>
  <c r="O3" i="3"/>
  <c r="O8" i="3" l="1"/>
  <c r="H23" i="3" l="1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B7" i="1" l="1"/>
  <c r="B25" i="1" s="1"/>
  <c r="G21" i="1"/>
  <c r="F21" i="1"/>
  <c r="F25" i="1" s="1"/>
  <c r="E21" i="1"/>
  <c r="E25" i="1" s="1"/>
  <c r="D21" i="1"/>
</calcChain>
</file>

<file path=xl/sharedStrings.xml><?xml version="1.0" encoding="utf-8"?>
<sst xmlns="http://schemas.openxmlformats.org/spreadsheetml/2006/main" count="243" uniqueCount="238">
  <si>
    <t>1-3 Schools</t>
  </si>
  <si>
    <t>4-6 Schools</t>
  </si>
  <si>
    <t>13-15 Schools</t>
  </si>
  <si>
    <t>16-20 Schools</t>
  </si>
  <si>
    <t>20 + Schools</t>
  </si>
  <si>
    <t>District ID</t>
  </si>
  <si>
    <t>District Name</t>
  </si>
  <si>
    <t># of Schools</t>
  </si>
  <si>
    <t>Projected Tests</t>
  </si>
  <si>
    <t># Schools</t>
  </si>
  <si>
    <t>20+</t>
  </si>
  <si>
    <t>Malheur County SD 51</t>
  </si>
  <si>
    <t>1-3 schls</t>
  </si>
  <si>
    <t>Adel SD 21</t>
  </si>
  <si>
    <t>4-6 schls</t>
  </si>
  <si>
    <t>Alsea SD 7J</t>
  </si>
  <si>
    <t>Annex SD 29</t>
  </si>
  <si>
    <t>Arlington SD 3</t>
  </si>
  <si>
    <t>Arock SD 81</t>
  </si>
  <si>
    <t>Black Butte SD 41</t>
  </si>
  <si>
    <t>Cove SD 15</t>
  </si>
  <si>
    <t>Diamond SD 7</t>
  </si>
  <si>
    <t>Double O SD 28</t>
  </si>
  <si>
    <t>Douglas County SD 15</t>
  </si>
  <si>
    <t>Drewsey SD 13</t>
  </si>
  <si>
    <t>Dufur SD 29</t>
  </si>
  <si>
    <t>Harper SD 66</t>
  </si>
  <si>
    <t>Huntington SD 16J</t>
  </si>
  <si>
    <t>Juntura SD 12</t>
  </si>
  <si>
    <t>North Lake SD 14</t>
  </si>
  <si>
    <t>Pine Creek SD 5</t>
  </si>
  <si>
    <t>Plush SD 18</t>
  </si>
  <si>
    <t>South Harney SD 33</t>
  </si>
  <si>
    <t>Spray SD 1</t>
  </si>
  <si>
    <t>Suntex SD 10</t>
  </si>
  <si>
    <t>Troy SD 54</t>
  </si>
  <si>
    <t>Ashwood SD 8</t>
  </si>
  <si>
    <t>Blachly SD 90</t>
  </si>
  <si>
    <t>Burnt River SD 30J</t>
  </si>
  <si>
    <t>Butte Falls SD 91</t>
  </si>
  <si>
    <t>Camas Valley SD 21J</t>
  </si>
  <si>
    <t>Corbett SD 39</t>
  </si>
  <si>
    <t>Dayville SD 16J</t>
  </si>
  <si>
    <t>Echo SD 5</t>
  </si>
  <si>
    <t>Elkton SD 34</t>
  </si>
  <si>
    <t>Fossil SD 21J</t>
  </si>
  <si>
    <t>Harney County SD 4</t>
  </si>
  <si>
    <t>Harney County Union High SD 1J</t>
  </si>
  <si>
    <t>Helix SD 1</t>
  </si>
  <si>
    <t>Imbler SD 11</t>
  </si>
  <si>
    <t>Ione SD R2</t>
  </si>
  <si>
    <t>Jewell SD 8</t>
  </si>
  <si>
    <t>Long Creek SD 17</t>
  </si>
  <si>
    <t>Monument SD 8</t>
  </si>
  <si>
    <t>North Powder SD 8J</t>
  </si>
  <si>
    <t>Paisley SD 11</t>
  </si>
  <si>
    <t>Perrydale SD 21</t>
  </si>
  <si>
    <t>Pine Eagle SD 61</t>
  </si>
  <si>
    <t>Pinehurst SD 94</t>
  </si>
  <si>
    <t>Prairie City SD 4</t>
  </si>
  <si>
    <t>Prospect SD 59</t>
  </si>
  <si>
    <t>Sherman County SD</t>
  </si>
  <si>
    <t>Ukiah SD 80R</t>
  </si>
  <si>
    <t>Crow-Applegate-Lorane SD 66</t>
  </si>
  <si>
    <t>Elgin SD 23</t>
  </si>
  <si>
    <t>Enterprise SD 21</t>
  </si>
  <si>
    <t>Frenchglen SD 16</t>
  </si>
  <si>
    <t>Gaston SD 511J</t>
  </si>
  <si>
    <t>Joseph SD 6</t>
  </si>
  <si>
    <t>Mapleton SD 32</t>
  </si>
  <si>
    <t>Marcola SD 79J</t>
  </si>
  <si>
    <t>Mitchell SD 55</t>
  </si>
  <si>
    <t>Monroe SD 1J</t>
  </si>
  <si>
    <t>Powers SD 31</t>
  </si>
  <si>
    <t>Reedsport SD 105</t>
  </si>
  <si>
    <t>Riverdale SD 51J</t>
  </si>
  <si>
    <t>Union SD 5</t>
  </si>
  <si>
    <t>Wallowa SD 12</t>
  </si>
  <si>
    <t>Warrenton-Hammond SD 30</t>
  </si>
  <si>
    <t>Adrian SD 61</t>
  </si>
  <si>
    <t>Central Curry SD 1</t>
  </si>
  <si>
    <t>Central Linn SD 552</t>
  </si>
  <si>
    <t>Clatskanie SD 6J</t>
  </si>
  <si>
    <t>Condon SD 25J</t>
  </si>
  <si>
    <t>Falls City SD 57</t>
  </si>
  <si>
    <t>Glendale SD 77</t>
  </si>
  <si>
    <t>Knappa SD 4</t>
  </si>
  <si>
    <t>McKenzie SD 68</t>
  </si>
  <si>
    <t>Myrtle Point SD 41</t>
  </si>
  <si>
    <t>Nestucca Valley SD 101J</t>
  </si>
  <si>
    <t>North Douglas SD 22</t>
  </si>
  <si>
    <t>Pilot Rock SD 2</t>
  </si>
  <si>
    <t>Pleasant Hill SD 1</t>
  </si>
  <si>
    <t>Port Orford-Langlois SD 2CJ</t>
  </si>
  <si>
    <t>Riddle SD 70</t>
  </si>
  <si>
    <t>South Wasco County SD 1</t>
  </si>
  <si>
    <t>St Paul SD 45</t>
  </si>
  <si>
    <t>Stanfield SD 61</t>
  </si>
  <si>
    <t>Yoncalla SD 32</t>
  </si>
  <si>
    <t>Bandon SD 54</t>
  </si>
  <si>
    <t>Brookings-Harbor SD 17C</t>
  </si>
  <si>
    <t>John Day SD 3</t>
  </si>
  <si>
    <t>Rogue River SD 35</t>
  </si>
  <si>
    <t>Sisters SD 6</t>
  </si>
  <si>
    <t>Yamhill Carlton SD 1</t>
  </si>
  <si>
    <t>Athena-Weston SD 29RJ</t>
  </si>
  <si>
    <t>Banks SD 13</t>
  </si>
  <si>
    <t>Colton SD 53</t>
  </si>
  <si>
    <t>Creswell SD 40</t>
  </si>
  <si>
    <t>Culver SD 4</t>
  </si>
  <si>
    <t>Dayton SD 8</t>
  </si>
  <si>
    <t>Glide SD 12</t>
  </si>
  <si>
    <t>Harrisburg SD 7J</t>
  </si>
  <si>
    <t>Jefferson SD 14J</t>
  </si>
  <si>
    <t>Jordan Valley SD 3</t>
  </si>
  <si>
    <t>Mt Angel SD 91</t>
  </si>
  <si>
    <t>Nyssa SD 26</t>
  </si>
  <si>
    <t>Oakland SD 1</t>
  </si>
  <si>
    <t>Oakridge SD 76</t>
  </si>
  <si>
    <t>Rainier SD 13</t>
  </si>
  <si>
    <t>Santiam Canyon SD 129J</t>
  </si>
  <si>
    <t>Siuslaw SD 97J</t>
  </si>
  <si>
    <t>Umatilla SD 6R</t>
  </si>
  <si>
    <t>Willamina SD 30J</t>
  </si>
  <si>
    <t>Neah-Kah-Nie SD 56</t>
  </si>
  <si>
    <t>Vale SD 84</t>
  </si>
  <si>
    <t>Vernonia SD 47J</t>
  </si>
  <si>
    <t>Amity SD 4J</t>
  </si>
  <si>
    <t>Astoria SD 1</t>
  </si>
  <si>
    <t>Coquille SD 8</t>
  </si>
  <si>
    <t>Gladstone SD 115</t>
  </si>
  <si>
    <t>Harney County SD 3</t>
  </si>
  <si>
    <t>Junction City SD 69</t>
  </si>
  <si>
    <t>Lake County SD 7</t>
  </si>
  <si>
    <t>Lowell SD 71</t>
  </si>
  <si>
    <t>North Marion SD 15</t>
  </si>
  <si>
    <t>Sheridan SD 48J</t>
  </si>
  <si>
    <t>La Grande SD 1</t>
  </si>
  <si>
    <t>North Santiam SD 29J</t>
  </si>
  <si>
    <t>Central SD 13J</t>
  </si>
  <si>
    <t>Fern Ridge SD 28J</t>
  </si>
  <si>
    <t>Gervais SD 1</t>
  </si>
  <si>
    <t>Milton-Freewater Unified SD 7</t>
  </si>
  <si>
    <t>North Bend SD 13</t>
  </si>
  <si>
    <t>Scio SD 95</t>
  </si>
  <si>
    <t>Seaside SD 10</t>
  </si>
  <si>
    <t>South Umpqua SD 19</t>
  </si>
  <si>
    <t>Sutherlin SD 130</t>
  </si>
  <si>
    <t>Tillamook SD 9</t>
  </si>
  <si>
    <t>Ashland SD 5</t>
  </si>
  <si>
    <t>Estacada SD 108</t>
  </si>
  <si>
    <t>Winston-Dillard SD 116</t>
  </si>
  <si>
    <t>Cascade SD 5</t>
  </si>
  <si>
    <t>Parkrose SD 3</t>
  </si>
  <si>
    <t>Philomath SD 17J</t>
  </si>
  <si>
    <t>Phoenix-Talent SD 4</t>
  </si>
  <si>
    <t>Dallas SD 2</t>
  </si>
  <si>
    <t>North Wasco County SD 21</t>
  </si>
  <si>
    <t>Ontario SD 8C</t>
  </si>
  <si>
    <t>Scappoose SD 1J</t>
  </si>
  <si>
    <t>St Helens SD 502</t>
  </si>
  <si>
    <t>Sweet Home SD 55</t>
  </si>
  <si>
    <t>Klamath Falls City Schools</t>
  </si>
  <si>
    <t>Morrow SD 1</t>
  </si>
  <si>
    <t>Canby SD 86</t>
  </si>
  <si>
    <t>Coos Bay SD 9</t>
  </si>
  <si>
    <t>Crook County SD</t>
  </si>
  <si>
    <t>Hermiston SD 8</t>
  </si>
  <si>
    <t>Hood River County SD</t>
  </si>
  <si>
    <t>Jefferson County SD 509J</t>
  </si>
  <si>
    <t>Molalla River SD 35</t>
  </si>
  <si>
    <t>Pendleton SD 16</t>
  </si>
  <si>
    <t>Sherwood SD 88J</t>
  </si>
  <si>
    <t>Lebanon Community SD 9</t>
  </si>
  <si>
    <t>Baker SD 5J</t>
  </si>
  <si>
    <t>Grants Pass SD 7</t>
  </si>
  <si>
    <t>McMinnville SD 40</t>
  </si>
  <si>
    <t>Newberg SD 29J</t>
  </si>
  <si>
    <t>Centennial SD 28J</t>
  </si>
  <si>
    <t>Central Point SD 6</t>
  </si>
  <si>
    <t>Eagle Point SD 9</t>
  </si>
  <si>
    <t>Forest Grove SD 15</t>
  </si>
  <si>
    <t>Lake Oswego SD 7J</t>
  </si>
  <si>
    <t>Oregon Trail SD 46</t>
  </si>
  <si>
    <t>South Lane SD 45J3</t>
  </si>
  <si>
    <t>Bethel SD 52</t>
  </si>
  <si>
    <t>Woodburn SD 103</t>
  </si>
  <si>
    <t>Redmond SD 2J</t>
  </si>
  <si>
    <t>Corvallis SD 509J</t>
  </si>
  <si>
    <t>Douglas County SD 4</t>
  </si>
  <si>
    <t>Silver Falls SD 4J</t>
  </si>
  <si>
    <t>David Douglas SD 40</t>
  </si>
  <si>
    <t>Oregon City SD 62</t>
  </si>
  <si>
    <t>Three Rivers/Josephine County SD</t>
  </si>
  <si>
    <t>Tigard-Tualatin SD 23J</t>
  </si>
  <si>
    <t>West Linn-Wilsonville SD 3J</t>
  </si>
  <si>
    <t>Lincoln County SD</t>
  </si>
  <si>
    <t>Reynolds SD 7</t>
  </si>
  <si>
    <t>Greater Albany Public SD 8J</t>
  </si>
  <si>
    <t>Springfield SD 19</t>
  </si>
  <si>
    <t>Gresham-Barlow SD 10J</t>
  </si>
  <si>
    <t>Klamath County SD</t>
  </si>
  <si>
    <t>Medford SD 549C</t>
  </si>
  <si>
    <t>North Clackamas SD 12</t>
  </si>
  <si>
    <t>Bend-LaPine Administrative SD 1</t>
  </si>
  <si>
    <t>Hillsboro SD 1J</t>
  </si>
  <si>
    <t>Eugene SD 4J</t>
  </si>
  <si>
    <t>Beaverton SD 48J</t>
  </si>
  <si>
    <t>Salem-Keizer SD 24J</t>
  </si>
  <si>
    <t>Portland SD 1J</t>
  </si>
  <si>
    <t>Total By Year</t>
  </si>
  <si>
    <t>Projected Fixtures</t>
  </si>
  <si>
    <t>Admin/Shop/Misc</t>
  </si>
  <si>
    <t>Retests</t>
  </si>
  <si>
    <t>Margin</t>
  </si>
  <si>
    <t>7-8 schls</t>
  </si>
  <si>
    <t>9-10 schls</t>
  </si>
  <si>
    <t>11-12 schls</t>
  </si>
  <si>
    <t>13-15 schools</t>
  </si>
  <si>
    <t>20+ schools</t>
  </si>
  <si>
    <t>ESDs</t>
  </si>
  <si>
    <t>16-20 schools</t>
  </si>
  <si>
    <t>Test/Group</t>
  </si>
  <si>
    <t>7-8 Schools</t>
  </si>
  <si>
    <t>9-10 Schools</t>
  </si>
  <si>
    <t>11-12 Schools</t>
  </si>
  <si>
    <t>2019-20</t>
  </si>
  <si>
    <t>2020-21</t>
  </si>
  <si>
    <t>2021-22</t>
  </si>
  <si>
    <t>2022-23</t>
  </si>
  <si>
    <t>2023-24</t>
  </si>
  <si>
    <t>2024-25</t>
  </si>
  <si>
    <t>2025-26</t>
  </si>
  <si>
    <t xml:space="preserve">Testing by </t>
  </si>
  <si>
    <t>All Districts</t>
  </si>
  <si>
    <t>Years Denote Fiscal Year</t>
  </si>
  <si>
    <t>Completion</t>
  </si>
  <si>
    <t>of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</si>
</sst>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1" applyNumberFormat="1" applyFont="1"/>
    <xf numFmtId="16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/>
    <xf numFmtId="164" fontId="0" fillId="6" borderId="1" xfId="1" applyNumberFormat="1" applyFont="1" applyFill="1" applyBorder="1"/>
    <xf numFmtId="0" fontId="0" fillId="6" borderId="6" xfId="0" applyFill="1" applyBorder="1"/>
    <xf numFmtId="164" fontId="0" fillId="6" borderId="7" xfId="1" applyNumberFormat="1" applyFont="1" applyFill="1" applyBorder="1"/>
    <xf numFmtId="0" fontId="0" fillId="6" borderId="8" xfId="0" applyFill="1" applyBorder="1"/>
    <xf numFmtId="1" fontId="0" fillId="6" borderId="9" xfId="0" applyNumberFormat="1" applyFill="1" applyBorder="1"/>
    <xf numFmtId="164" fontId="0" fillId="6" borderId="9" xfId="1" applyNumberFormat="1" applyFont="1" applyFill="1" applyBorder="1"/>
    <xf numFmtId="0" fontId="0" fillId="6" borderId="9" xfId="0" applyFill="1" applyBorder="1"/>
    <xf numFmtId="164" fontId="0" fillId="6" borderId="10" xfId="1" applyNumberFormat="1" applyFont="1" applyFill="1" applyBorder="1"/>
    <xf numFmtId="164" fontId="0" fillId="7" borderId="7" xfId="0" applyNumberFormat="1" applyFill="1" applyBorder="1"/>
    <xf numFmtId="0" fontId="0" fillId="7" borderId="6" xfId="0" applyFill="1" applyBorder="1"/>
    <xf numFmtId="0" fontId="0" fillId="7" borderId="8" xfId="0" applyFill="1" applyBorder="1"/>
    <xf numFmtId="164" fontId="0" fillId="7" borderId="10" xfId="0" applyNumberFormat="1" applyFill="1" applyBorder="1"/>
    <xf numFmtId="0" fontId="0" fillId="6" borderId="11" xfId="0" applyFill="1" applyBorder="1"/>
    <xf numFmtId="164" fontId="0" fillId="6" borderId="12" xfId="1" applyNumberFormat="1" applyFont="1" applyFill="1" applyBorder="1"/>
    <xf numFmtId="164" fontId="0" fillId="6" borderId="13" xfId="1" applyNumberFormat="1" applyFont="1" applyFill="1" applyBorder="1"/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" fontId="0" fillId="7" borderId="11" xfId="0" applyNumberFormat="1" applyFill="1" applyBorder="1"/>
    <xf numFmtId="164" fontId="0" fillId="7" borderId="13" xfId="0" applyNumberFormat="1" applyFill="1" applyBorder="1"/>
    <xf numFmtId="0" fontId="0" fillId="10" borderId="1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9" borderId="17" xfId="0" applyFill="1" applyBorder="1"/>
    <xf numFmtId="0" fontId="0" fillId="9" borderId="2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1" fontId="3" fillId="3" borderId="5" xfId="0" applyNumberFormat="1" applyFont="1" applyFill="1" applyBorder="1"/>
    <xf numFmtId="0" fontId="0" fillId="3" borderId="6" xfId="0" applyFill="1" applyBorder="1"/>
    <xf numFmtId="1" fontId="3" fillId="3" borderId="7" xfId="0" applyNumberFormat="1" applyFont="1" applyFill="1" applyBorder="1"/>
    <xf numFmtId="0" fontId="3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1" fontId="3" fillId="3" borderId="10" xfId="0" applyNumberFormat="1" applyFont="1" applyFill="1" applyBorder="1"/>
    <xf numFmtId="0" fontId="2" fillId="0" borderId="23" xfId="0" applyFont="1" applyBorder="1"/>
    <xf numFmtId="0" fontId="2" fillId="0" borderId="25" xfId="0" applyFont="1" applyBorder="1"/>
    <xf numFmtId="0" fontId="2" fillId="0" borderId="25" xfId="0" applyFont="1" applyFill="1" applyBorder="1"/>
    <xf numFmtId="0" fontId="2" fillId="0" borderId="24" xfId="0" applyFont="1" applyFill="1" applyBorder="1"/>
    <xf numFmtId="0" fontId="2" fillId="0" borderId="23" xfId="0" applyFont="1" applyBorder="1" applyAlignment="1">
      <alignment horizontal="center"/>
    </xf>
    <xf numFmtId="164" fontId="2" fillId="0" borderId="25" xfId="1" applyNumberFormat="1" applyFont="1" applyFill="1" applyBorder="1" applyAlignment="1">
      <alignment horizontal="center"/>
    </xf>
    <xf numFmtId="0" fontId="2" fillId="0" borderId="24" xfId="0" applyFont="1" applyBorder="1"/>
    <xf numFmtId="0" fontId="2" fillId="0" borderId="23" xfId="0" applyFont="1" applyFill="1" applyBorder="1"/>
    <xf numFmtId="0" fontId="2" fillId="0" borderId="19" xfId="0" applyFont="1" applyBorder="1"/>
    <xf numFmtId="0" fontId="2" fillId="0" borderId="19" xfId="0" applyFont="1" applyFill="1" applyBorder="1"/>
    <xf numFmtId="0" fontId="5" fillId="0" borderId="19" xfId="0" applyFont="1" applyFill="1" applyBorder="1"/>
    <xf numFmtId="0" fontId="2" fillId="0" borderId="22" xfId="0" applyFont="1" applyFill="1" applyBorder="1"/>
    <xf numFmtId="0" fontId="6" fillId="11" borderId="23" xfId="0" applyFont="1" applyFill="1" applyBorder="1" applyAlignment="1">
      <alignment horizontal="center"/>
    </xf>
    <xf numFmtId="0" fontId="6" fillId="11" borderId="25" xfId="0" applyFont="1" applyFill="1" applyBorder="1" applyAlignment="1">
      <alignment horizontal="center"/>
    </xf>
    <xf numFmtId="37" fontId="2" fillId="8" borderId="24" xfId="1" applyNumberFormat="1" applyFont="1" applyFill="1" applyBorder="1" applyAlignment="1">
      <alignment horizontal="center"/>
    </xf>
    <xf numFmtId="37" fontId="2" fillId="3" borderId="22" xfId="1" applyNumberFormat="1" applyFont="1" applyFill="1" applyBorder="1" applyAlignment="1">
      <alignment horizontal="center"/>
    </xf>
    <xf numFmtId="37" fontId="2" fillId="7" borderId="20" xfId="1" applyNumberFormat="1" applyFont="1" applyFill="1" applyBorder="1" applyAlignment="1">
      <alignment horizontal="center"/>
    </xf>
    <xf numFmtId="37" fontId="2" fillId="7" borderId="22" xfId="1" applyNumberFormat="1" applyFont="1" applyFill="1" applyBorder="1" applyAlignment="1">
      <alignment horizontal="center"/>
    </xf>
    <xf numFmtId="37" fontId="2" fillId="2" borderId="21" xfId="1" applyNumberFormat="1" applyFont="1" applyFill="1" applyBorder="1" applyAlignment="1">
      <alignment horizontal="center"/>
    </xf>
    <xf numFmtId="37" fontId="2" fillId="6" borderId="0" xfId="1" applyNumberFormat="1" applyFont="1" applyFill="1" applyBorder="1" applyAlignment="1">
      <alignment horizontal="center"/>
    </xf>
    <xf numFmtId="37" fontId="2" fillId="6" borderId="19" xfId="1" applyNumberFormat="1" applyFont="1" applyFill="1" applyBorder="1" applyAlignment="1">
      <alignment horizontal="center"/>
    </xf>
    <xf numFmtId="3" fontId="2" fillId="12" borderId="21" xfId="1" applyNumberFormat="1" applyFont="1" applyFill="1" applyBorder="1" applyAlignment="1">
      <alignment horizontal="center"/>
    </xf>
    <xf numFmtId="3" fontId="2" fillId="12" borderId="22" xfId="1" applyNumberFormat="1" applyFont="1" applyFill="1" applyBorder="1" applyAlignment="1">
      <alignment horizontal="center"/>
    </xf>
    <xf numFmtId="3" fontId="2" fillId="13" borderId="0" xfId="1" applyNumberFormat="1" applyFont="1" applyFill="1" applyBorder="1" applyAlignment="1">
      <alignment horizontal="center"/>
    </xf>
    <xf numFmtId="3" fontId="2" fillId="13" borderId="19" xfId="1" applyNumberFormat="1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3" fontId="2" fillId="10" borderId="22" xfId="1" applyNumberFormat="1" applyFont="1" applyFill="1" applyBorder="1" applyAlignment="1">
      <alignment horizontal="center"/>
    </xf>
    <xf numFmtId="0" fontId="2" fillId="11" borderId="25" xfId="0" applyFont="1" applyFill="1" applyBorder="1"/>
    <xf numFmtId="0" fontId="0" fillId="11" borderId="25" xfId="0" applyFill="1" applyBorder="1"/>
    <xf numFmtId="0" fontId="0" fillId="11" borderId="24" xfId="0" applyFill="1" applyBorder="1"/>
    <xf numFmtId="0" fontId="0" fillId="0" borderId="25" xfId="0" applyBorder="1"/>
    <xf numFmtId="0" fontId="0" fillId="0" borderId="24" xfId="0" applyBorder="1"/>
    <xf numFmtId="0" fontId="9" fillId="10" borderId="18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37" fontId="6" fillId="5" borderId="21" xfId="0" applyNumberFormat="1" applyFont="1" applyFill="1" applyBorder="1" applyAlignment="1">
      <alignment horizontal="center"/>
    </xf>
    <xf numFmtId="37" fontId="6" fillId="5" borderId="22" xfId="0" applyNumberFormat="1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12" borderId="18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164" fontId="9" fillId="7" borderId="17" xfId="1" applyNumberFormat="1" applyFont="1" applyFill="1" applyBorder="1" applyAlignment="1">
      <alignment horizontal="center"/>
    </xf>
    <xf numFmtId="164" fontId="9" fillId="7" borderId="18" xfId="1" applyNumberFormat="1" applyFont="1" applyFill="1" applyBorder="1" applyAlignment="1">
      <alignment horizontal="center"/>
    </xf>
    <xf numFmtId="164" fontId="9" fillId="2" borderId="2" xfId="1" applyNumberFormat="1" applyFont="1" applyFill="1" applyBorder="1" applyAlignment="1">
      <alignment horizontal="center"/>
    </xf>
    <xf numFmtId="164" fontId="9" fillId="2" borderId="18" xfId="1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2" fillId="0" borderId="27" xfId="0" applyFont="1" applyFill="1" applyBorder="1"/>
    <xf numFmtId="0" fontId="10" fillId="4" borderId="18" xfId="0" applyFont="1" applyFill="1" applyBorder="1" applyAlignment="1">
      <alignment horizontal="center"/>
    </xf>
    <xf numFmtId="37" fontId="4" fillId="4" borderId="19" xfId="1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37" fontId="2" fillId="3" borderId="21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5" fillId="0" borderId="27" xfId="0" applyFont="1" applyFill="1" applyBorder="1"/>
    <xf numFmtId="0" fontId="2" fillId="0" borderId="18" xfId="0" applyFont="1" applyBorder="1"/>
    <xf numFmtId="37" fontId="2" fillId="0" borderId="25" xfId="1" applyNumberFormat="1" applyFont="1" applyFill="1" applyBorder="1" applyAlignment="1">
      <alignment horizontal="center"/>
    </xf>
    <xf numFmtId="37" fontId="2" fillId="2" borderId="19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3"/>
  <sheetViews>
    <sheetView tabSelected="1" workbookViewId="0"/>
  </sheetViews>
  <sheetFormatPr defaultRowHeight="15" x14ac:dyDescent="0.25"/>
  <cols>
    <col min="1" max="7" width="18.7109375" customWidth="1"/>
    <col min="10" max="17" width="12.7109375" customWidth="1"/>
    <col min="20" max="27" width="12.7109375" customWidth="1"/>
    <col min="30" max="37" width="12.7109375" customWidth="1"/>
  </cols>
  <sheetData>
    <row r="1" spans="1:47" ht="24" thickBot="1" x14ac:dyDescent="0.4">
      <c r="A1" s="5"/>
      <c r="B1" s="5"/>
      <c r="C1" s="81" t="s">
        <v>235</v>
      </c>
      <c r="D1" s="81"/>
      <c r="E1" s="81"/>
      <c r="F1" s="5"/>
      <c r="G1" s="5"/>
      <c r="H1" s="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27" thickBot="1" x14ac:dyDescent="0.45">
      <c r="A2" s="67" t="s">
        <v>226</v>
      </c>
      <c r="B2" s="67" t="s">
        <v>227</v>
      </c>
      <c r="C2" s="67" t="s">
        <v>228</v>
      </c>
      <c r="D2" s="67" t="s">
        <v>229</v>
      </c>
      <c r="E2" s="67" t="s">
        <v>230</v>
      </c>
      <c r="F2" s="67" t="s">
        <v>231</v>
      </c>
      <c r="G2" s="67" t="s">
        <v>232</v>
      </c>
      <c r="H2" s="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3.25" customHeight="1" x14ac:dyDescent="0.35">
      <c r="A3" s="54" t="s">
        <v>236</v>
      </c>
      <c r="B3" s="42"/>
      <c r="C3" s="46"/>
      <c r="D3" s="46"/>
      <c r="E3" s="46"/>
      <c r="F3" s="46"/>
      <c r="G3" s="46"/>
      <c r="H3" s="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23.25" customHeight="1" x14ac:dyDescent="0.35">
      <c r="A4" s="55" t="s">
        <v>237</v>
      </c>
      <c r="B4" s="72"/>
      <c r="C4" s="72"/>
      <c r="D4" s="72"/>
      <c r="E4" s="72"/>
      <c r="F4" s="72"/>
      <c r="G4" s="72"/>
      <c r="H4" s="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23.25" customHeight="1" thickBot="1" x14ac:dyDescent="0.4">
      <c r="A5" s="55" t="s">
        <v>233</v>
      </c>
      <c r="B5" s="73"/>
      <c r="C5" s="72"/>
      <c r="D5" s="72"/>
      <c r="E5" s="72"/>
      <c r="F5" s="72"/>
      <c r="G5" s="72"/>
      <c r="H5" s="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23.25" x14ac:dyDescent="0.35">
      <c r="A6" s="55" t="s">
        <v>234</v>
      </c>
      <c r="B6" s="74" t="s">
        <v>0</v>
      </c>
      <c r="C6" s="43"/>
      <c r="D6" s="43"/>
      <c r="E6" s="43"/>
      <c r="F6" s="43"/>
      <c r="G6" s="43"/>
      <c r="H6" s="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15.75" thickBot="1" x14ac:dyDescent="0.3">
      <c r="A7" s="69"/>
      <c r="B7" s="68">
        <f>'Projection Data'!$O$3</f>
        <v>13460.904965793763</v>
      </c>
      <c r="C7" s="48"/>
      <c r="D7" s="43"/>
      <c r="E7" s="43"/>
      <c r="F7" s="43"/>
      <c r="G7" s="43"/>
      <c r="H7" s="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23.25" customHeight="1" x14ac:dyDescent="0.35">
      <c r="A8" s="69"/>
      <c r="B8" s="50"/>
      <c r="C8" s="75" t="s">
        <v>1</v>
      </c>
      <c r="D8" s="43"/>
      <c r="E8" s="43"/>
      <c r="F8" s="43"/>
      <c r="G8" s="43"/>
      <c r="H8" s="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 x14ac:dyDescent="0.3">
      <c r="A9" s="69"/>
      <c r="B9" s="51"/>
      <c r="C9" s="56">
        <f>'Projection Data'!O4</f>
        <v>15058.9175</v>
      </c>
      <c r="D9" s="48"/>
      <c r="E9" s="43"/>
      <c r="F9" s="43"/>
      <c r="G9" s="43"/>
      <c r="H9" s="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23.25" customHeight="1" x14ac:dyDescent="0.35">
      <c r="A10" s="69"/>
      <c r="B10" s="51"/>
      <c r="C10" s="99"/>
      <c r="D10" s="95" t="s">
        <v>220</v>
      </c>
      <c r="E10" s="43"/>
      <c r="F10" s="43"/>
      <c r="G10" s="43"/>
      <c r="H10" s="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7" ht="15.75" thickBot="1" x14ac:dyDescent="0.3">
      <c r="A11" s="69"/>
      <c r="B11" s="51"/>
      <c r="C11" s="47"/>
      <c r="D11" s="96">
        <f>'Projection Data'!O11</f>
        <v>1105.94</v>
      </c>
      <c r="E11" s="48"/>
      <c r="F11" s="43"/>
      <c r="G11" s="43"/>
      <c r="H11" s="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23.25" customHeight="1" x14ac:dyDescent="0.35">
      <c r="A12" s="69"/>
      <c r="B12" s="51"/>
      <c r="C12" s="44"/>
      <c r="D12" s="97" t="s">
        <v>223</v>
      </c>
      <c r="E12" s="85"/>
      <c r="F12" s="43"/>
      <c r="G12" s="43"/>
      <c r="H12" s="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ht="15.75" thickBot="1" x14ac:dyDescent="0.3">
      <c r="A13" s="69"/>
      <c r="B13" s="51"/>
      <c r="C13" s="44"/>
      <c r="D13" s="98">
        <f>'Projection Data'!$O$5/2</f>
        <v>7086.7775000000001</v>
      </c>
      <c r="E13" s="57">
        <f>'Projection Data'!$O$5/2</f>
        <v>7086.7775000000001</v>
      </c>
      <c r="F13" s="48"/>
      <c r="G13" s="48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ht="23.25" customHeight="1" x14ac:dyDescent="0.35">
      <c r="A14" s="69"/>
      <c r="B14" s="51"/>
      <c r="C14" s="94"/>
      <c r="D14" s="49"/>
      <c r="E14" s="101"/>
      <c r="F14" s="86" t="s">
        <v>224</v>
      </c>
      <c r="G14" s="87"/>
      <c r="H14" s="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21" customHeight="1" thickBot="1" x14ac:dyDescent="0.3">
      <c r="A15" s="69"/>
      <c r="B15" s="52"/>
      <c r="C15" s="100"/>
      <c r="D15" s="44"/>
      <c r="E15" s="53"/>
      <c r="F15" s="58">
        <f>'Projection Data'!$O$6/2</f>
        <v>6932.3237499999996</v>
      </c>
      <c r="G15" s="59">
        <f>'Projection Data'!$O$6/2</f>
        <v>6932.3237499999996</v>
      </c>
      <c r="H15" s="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ht="23.25" customHeight="1" x14ac:dyDescent="0.35">
      <c r="A16" s="69"/>
      <c r="B16" s="51"/>
      <c r="C16" s="94"/>
      <c r="D16" s="72"/>
      <c r="E16" s="88" t="s">
        <v>225</v>
      </c>
      <c r="F16" s="88"/>
      <c r="G16" s="89"/>
      <c r="H16" s="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21" customHeight="1" thickBot="1" x14ac:dyDescent="0.3">
      <c r="A17" s="69"/>
      <c r="B17" s="51"/>
      <c r="C17" s="94"/>
      <c r="D17" s="102"/>
      <c r="E17" s="60">
        <f>'Projection Data'!$O$7/3</f>
        <v>908.19666666666672</v>
      </c>
      <c r="F17" s="60">
        <f>'Projection Data'!$O$7/3</f>
        <v>908.19666666666672</v>
      </c>
      <c r="G17" s="103">
        <f>'Projection Data'!$O$7/3</f>
        <v>908.19666666666672</v>
      </c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23.25" customHeight="1" x14ac:dyDescent="0.35">
      <c r="A18" s="69"/>
      <c r="B18" s="51"/>
      <c r="C18" s="94"/>
      <c r="D18" s="44"/>
      <c r="E18" s="90" t="s">
        <v>2</v>
      </c>
      <c r="F18" s="90"/>
      <c r="G18" s="91"/>
      <c r="H18" s="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5.75" thickBot="1" x14ac:dyDescent="0.3">
      <c r="A19" s="69"/>
      <c r="B19" s="51"/>
      <c r="C19" s="94"/>
      <c r="D19" s="45"/>
      <c r="E19" s="61">
        <f>'Projection Data'!$O$8/3</f>
        <v>3577.64</v>
      </c>
      <c r="F19" s="61">
        <f>'Projection Data'!$O$8/3</f>
        <v>3577.64</v>
      </c>
      <c r="G19" s="62">
        <f>'Projection Data'!$O$8/3</f>
        <v>3577.64</v>
      </c>
      <c r="H19" s="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 ht="23.25" customHeight="1" x14ac:dyDescent="0.35">
      <c r="A20" s="69"/>
      <c r="B20" s="51"/>
      <c r="C20" s="44"/>
      <c r="D20" s="92" t="s">
        <v>3</v>
      </c>
      <c r="E20" s="92"/>
      <c r="F20" s="92"/>
      <c r="G20" s="93"/>
      <c r="H20" s="5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ht="15.75" thickBot="1" x14ac:dyDescent="0.3">
      <c r="A21" s="69"/>
      <c r="B21" s="53"/>
      <c r="C21" s="45"/>
      <c r="D21" s="65">
        <f>'Projection Data'!$O$9/4</f>
        <v>2173.015625</v>
      </c>
      <c r="E21" s="65">
        <f>'Projection Data'!$O$9/4</f>
        <v>2173.015625</v>
      </c>
      <c r="F21" s="65">
        <f>'Projection Data'!$O$9/4</f>
        <v>2173.015625</v>
      </c>
      <c r="G21" s="66">
        <f>'Projection Data'!$O$9/4</f>
        <v>2173.015625</v>
      </c>
      <c r="H21" s="5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ht="23.25" customHeight="1" x14ac:dyDescent="0.35">
      <c r="A22" s="69"/>
      <c r="B22" s="78" t="s">
        <v>4</v>
      </c>
      <c r="C22" s="79"/>
      <c r="D22" s="79"/>
      <c r="E22" s="79"/>
      <c r="F22" s="79"/>
      <c r="G22" s="80"/>
      <c r="H22" s="5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ht="15.75" thickBot="1" x14ac:dyDescent="0.3">
      <c r="A23" s="70"/>
      <c r="B23" s="63">
        <f>'Projection Data'!$O$10/6</f>
        <v>8288.15625</v>
      </c>
      <c r="C23" s="63">
        <f>'Projection Data'!$O$10/6</f>
        <v>8288.15625</v>
      </c>
      <c r="D23" s="63">
        <f>'Projection Data'!$O$10/6</f>
        <v>8288.15625</v>
      </c>
      <c r="E23" s="63">
        <f>'Projection Data'!$O$10/6</f>
        <v>8288.15625</v>
      </c>
      <c r="F23" s="63">
        <f>'Projection Data'!$O$10/6</f>
        <v>8288.15625</v>
      </c>
      <c r="G23" s="64">
        <f>'Projection Data'!$O$10/6</f>
        <v>8288.15625</v>
      </c>
      <c r="H23" s="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ht="23.25" customHeight="1" x14ac:dyDescent="0.35">
      <c r="A24" s="70"/>
      <c r="B24" s="82" t="s">
        <v>210</v>
      </c>
      <c r="C24" s="83"/>
      <c r="D24" s="83"/>
      <c r="E24" s="83"/>
      <c r="F24" s="83"/>
      <c r="G24" s="84"/>
      <c r="H24" s="5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ht="24" thickBot="1" x14ac:dyDescent="0.4">
      <c r="A25" s="71"/>
      <c r="B25" s="76">
        <f t="shared" ref="B25:F25" si="0">B7+B9+B11+B13+B15+B17+B19+B21+B23</f>
        <v>21749.061215793765</v>
      </c>
      <c r="C25" s="76">
        <f t="shared" si="0"/>
        <v>23347.07375</v>
      </c>
      <c r="D25" s="76">
        <f>D7+D9+D11+D13+D15+D17+D19+D21+D23</f>
        <v>18653.889374999999</v>
      </c>
      <c r="E25" s="76">
        <f t="shared" si="0"/>
        <v>22033.786041666666</v>
      </c>
      <c r="F25" s="76">
        <f t="shared" si="0"/>
        <v>21879.332291666666</v>
      </c>
      <c r="G25" s="77">
        <f>G7+G9+G11+G13+G15+G17+G19+G21+G23</f>
        <v>21879.332291666666</v>
      </c>
      <c r="H25" s="5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x14ac:dyDescent="0.25">
      <c r="A26" s="5"/>
      <c r="B26" s="6"/>
      <c r="C26" s="6"/>
      <c r="D26" s="6"/>
      <c r="E26" s="6"/>
      <c r="F26" s="6"/>
      <c r="G26" s="6"/>
      <c r="H26" s="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x14ac:dyDescent="0.25">
      <c r="A27" s="5"/>
      <c r="B27" s="6"/>
      <c r="C27" s="6"/>
      <c r="D27" s="6"/>
      <c r="E27" s="6"/>
      <c r="F27" s="6"/>
      <c r="G27" s="6"/>
      <c r="H27" s="5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x14ac:dyDescent="0.25">
      <c r="A28" s="5"/>
      <c r="B28" s="6"/>
      <c r="C28" s="6"/>
      <c r="D28" s="6"/>
      <c r="E28" s="6"/>
      <c r="F28" s="6"/>
      <c r="G28" s="6"/>
      <c r="H28" s="5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x14ac:dyDescent="0.25">
      <c r="A29" s="5"/>
      <c r="B29" s="6"/>
      <c r="C29" s="6"/>
      <c r="D29" s="6"/>
      <c r="E29" s="6"/>
      <c r="F29" s="6"/>
      <c r="G29" s="6"/>
      <c r="H29" s="5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x14ac:dyDescent="0.25">
      <c r="A30" s="5"/>
      <c r="B30" s="6"/>
      <c r="C30" s="6"/>
      <c r="D30" s="6"/>
      <c r="E30" s="6"/>
      <c r="F30" s="6"/>
      <c r="G30" s="6"/>
      <c r="H30" s="5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ht="21" customHeight="1" x14ac:dyDescent="0.25">
      <c r="A31" s="5"/>
      <c r="B31" s="6"/>
      <c r="C31" s="6"/>
      <c r="D31" s="6"/>
      <c r="E31" s="6"/>
      <c r="F31" s="6"/>
      <c r="G31" s="6"/>
      <c r="H31" s="5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21" customHeight="1" x14ac:dyDescent="0.25">
      <c r="A32" s="5"/>
      <c r="B32" s="6"/>
      <c r="C32" s="6"/>
      <c r="D32" s="6"/>
      <c r="E32" s="6"/>
      <c r="F32" s="6"/>
      <c r="G32" s="6"/>
      <c r="H32" s="5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x14ac:dyDescent="0.25">
      <c r="A33" s="5"/>
      <c r="B33" s="6"/>
      <c r="C33" s="6"/>
      <c r="D33" s="6"/>
      <c r="E33" s="6"/>
      <c r="F33" s="6"/>
      <c r="G33" s="6"/>
      <c r="H33" s="5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x14ac:dyDescent="0.25">
      <c r="A34" s="5"/>
      <c r="B34" s="6"/>
      <c r="C34" s="6"/>
      <c r="D34" s="6"/>
      <c r="E34" s="6"/>
      <c r="F34" s="6"/>
      <c r="G34" s="6"/>
      <c r="H34" s="5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x14ac:dyDescent="0.25">
      <c r="A35" s="6"/>
      <c r="B35" s="6"/>
      <c r="C35" s="6"/>
      <c r="D35" s="6"/>
      <c r="E35" s="6"/>
      <c r="F35" s="6"/>
      <c r="G35" s="6"/>
      <c r="H35" s="5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21" customHeight="1" x14ac:dyDescent="0.25">
      <c r="A36" s="6"/>
      <c r="B36" s="6"/>
      <c r="C36" s="6"/>
      <c r="D36" s="6"/>
      <c r="E36" s="6"/>
      <c r="F36" s="6"/>
      <c r="G36" s="6"/>
      <c r="H36" s="5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x14ac:dyDescent="0.25">
      <c r="A37" s="6"/>
      <c r="B37" s="6"/>
      <c r="C37" s="6"/>
      <c r="D37" s="6"/>
      <c r="E37" s="6"/>
      <c r="F37" s="6"/>
      <c r="G37" s="6"/>
      <c r="H37" s="5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x14ac:dyDescent="0.25">
      <c r="A38" s="6"/>
      <c r="B38" s="6"/>
      <c r="C38" s="6"/>
      <c r="D38" s="6"/>
      <c r="E38" s="6"/>
      <c r="F38" s="6"/>
      <c r="G38" s="6"/>
      <c r="H38" s="5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x14ac:dyDescent="0.25">
      <c r="A39" s="6"/>
      <c r="B39" s="6"/>
      <c r="C39" s="6"/>
      <c r="D39" s="6"/>
      <c r="E39" s="6"/>
      <c r="F39" s="6"/>
      <c r="G39" s="6"/>
      <c r="H39" s="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x14ac:dyDescent="0.25">
      <c r="A40" s="6"/>
      <c r="B40" s="6"/>
      <c r="C40" s="6"/>
      <c r="D40" s="6"/>
      <c r="E40" s="6"/>
      <c r="F40" s="6"/>
      <c r="G40" s="6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x14ac:dyDescent="0.25">
      <c r="A41" s="6"/>
      <c r="B41" s="6"/>
      <c r="C41" s="6"/>
      <c r="D41" s="6"/>
      <c r="E41" s="6"/>
      <c r="F41" s="6"/>
      <c r="G41" s="6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x14ac:dyDescent="0.25">
      <c r="A42" s="6"/>
      <c r="B42" s="6"/>
      <c r="C42" s="6"/>
      <c r="D42" s="6"/>
      <c r="E42" s="6"/>
      <c r="F42" s="6"/>
      <c r="G42" s="6"/>
      <c r="H42" s="5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x14ac:dyDescent="0.25">
      <c r="A43" s="6"/>
      <c r="B43" s="6"/>
      <c r="C43" s="6"/>
      <c r="D43" s="6"/>
      <c r="E43" s="6"/>
      <c r="F43" s="6"/>
      <c r="G43" s="6"/>
      <c r="H43" s="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x14ac:dyDescent="0.25">
      <c r="A44" s="6"/>
      <c r="B44" s="6"/>
      <c r="C44" s="6"/>
      <c r="D44" s="6"/>
      <c r="E44" s="6"/>
      <c r="F44" s="6"/>
      <c r="G44" s="6"/>
      <c r="H44" s="5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x14ac:dyDescent="0.25">
      <c r="A45" s="6"/>
      <c r="B45" s="6"/>
      <c r="C45" s="6"/>
      <c r="D45" s="6"/>
      <c r="E45" s="6"/>
      <c r="F45" s="6"/>
      <c r="G45" s="6"/>
      <c r="H45" s="5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x14ac:dyDescent="0.25">
      <c r="A46" s="6"/>
      <c r="B46" s="6"/>
      <c r="C46" s="6"/>
      <c r="D46" s="6"/>
      <c r="E46" s="6"/>
      <c r="F46" s="6"/>
      <c r="G46" s="6"/>
      <c r="H46" s="5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x14ac:dyDescent="0.25">
      <c r="A47" s="6"/>
      <c r="B47" s="6"/>
      <c r="C47" s="6"/>
      <c r="D47" s="6"/>
      <c r="E47" s="6"/>
      <c r="F47" s="6"/>
      <c r="G47" s="6"/>
      <c r="H47" s="5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x14ac:dyDescent="0.25">
      <c r="A48" s="6"/>
      <c r="B48" s="6"/>
      <c r="C48" s="6"/>
      <c r="D48" s="6"/>
      <c r="E48" s="6"/>
      <c r="F48" s="6"/>
      <c r="G48" s="6"/>
      <c r="H48" s="5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 x14ac:dyDescent="0.25">
      <c r="A49" s="6"/>
      <c r="B49" s="6"/>
      <c r="C49" s="6"/>
      <c r="D49" s="6"/>
      <c r="E49" s="6"/>
      <c r="F49" s="6"/>
      <c r="G49" s="6"/>
      <c r="H49" s="5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 x14ac:dyDescent="0.25">
      <c r="A50" s="6"/>
      <c r="B50" s="6"/>
      <c r="C50" s="6"/>
      <c r="D50" s="6"/>
      <c r="E50" s="6"/>
      <c r="F50" s="6"/>
      <c r="G50" s="6"/>
      <c r="H50" s="5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x14ac:dyDescent="0.25">
      <c r="A51" s="6"/>
      <c r="B51" s="6"/>
      <c r="C51" s="6"/>
      <c r="D51" s="6"/>
      <c r="E51" s="6"/>
      <c r="F51" s="6"/>
      <c r="G51" s="6"/>
      <c r="H51" s="5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x14ac:dyDescent="0.25">
      <c r="A52" s="5"/>
      <c r="B52" s="6"/>
      <c r="C52" s="6"/>
      <c r="D52" s="6"/>
      <c r="E52" s="6"/>
      <c r="F52" s="6"/>
      <c r="G52" s="6"/>
      <c r="H52" s="5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x14ac:dyDescent="0.25">
      <c r="A53" s="5"/>
      <c r="B53" s="6"/>
      <c r="C53" s="6"/>
      <c r="D53" s="6"/>
      <c r="E53" s="6"/>
      <c r="F53" s="6"/>
      <c r="G53" s="6"/>
      <c r="H53" s="5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x14ac:dyDescent="0.25">
      <c r="A54" s="5"/>
      <c r="B54" s="6"/>
      <c r="C54" s="6"/>
      <c r="D54" s="6"/>
      <c r="E54" s="6"/>
      <c r="F54" s="6"/>
      <c r="G54" s="6"/>
      <c r="H54" s="5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x14ac:dyDescent="0.25">
      <c r="A55" s="5"/>
      <c r="B55" s="6"/>
      <c r="C55" s="6"/>
      <c r="D55" s="6"/>
      <c r="E55" s="6"/>
      <c r="F55" s="6"/>
      <c r="G55" s="6"/>
      <c r="H55" s="5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x14ac:dyDescent="0.25">
      <c r="A56" s="5"/>
      <c r="B56" s="6"/>
      <c r="C56" s="6"/>
      <c r="D56" s="6"/>
      <c r="E56" s="6"/>
      <c r="F56" s="6"/>
      <c r="G56" s="6"/>
      <c r="H56" s="5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x14ac:dyDescent="0.25">
      <c r="A57" s="5"/>
      <c r="B57" s="6"/>
      <c r="C57" s="6"/>
      <c r="D57" s="6"/>
      <c r="E57" s="6"/>
      <c r="F57" s="6"/>
      <c r="G57" s="6"/>
      <c r="H57" s="5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x14ac:dyDescent="0.25">
      <c r="A58" s="5"/>
      <c r="B58" s="6"/>
      <c r="C58" s="6"/>
      <c r="D58" s="6"/>
      <c r="E58" s="6"/>
      <c r="F58" s="6"/>
      <c r="G58" s="6"/>
      <c r="H58" s="5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7" x14ac:dyDescent="0.25">
      <c r="A59" s="5"/>
      <c r="B59" s="6"/>
      <c r="C59" s="6"/>
      <c r="D59" s="6"/>
      <c r="E59" s="6"/>
      <c r="F59" s="6"/>
      <c r="G59" s="6"/>
      <c r="H59" s="5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x14ac:dyDescent="0.25">
      <c r="A60" s="5"/>
      <c r="B60" s="6"/>
      <c r="C60" s="6"/>
      <c r="D60" s="6"/>
      <c r="E60" s="6"/>
      <c r="F60" s="6"/>
      <c r="G60" s="6"/>
      <c r="H60" s="5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1:47" x14ac:dyDescent="0.25">
      <c r="A61" s="5"/>
      <c r="B61" s="6"/>
      <c r="C61" s="6"/>
      <c r="D61" s="6"/>
      <c r="E61" s="6"/>
      <c r="F61" s="6"/>
      <c r="G61" s="6"/>
      <c r="H61" s="5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7" x14ac:dyDescent="0.25">
      <c r="A62" s="5"/>
      <c r="B62" s="6"/>
      <c r="C62" s="6"/>
      <c r="D62" s="6"/>
      <c r="E62" s="6"/>
      <c r="F62" s="6"/>
      <c r="G62" s="6"/>
      <c r="H62" s="5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x14ac:dyDescent="0.25">
      <c r="A63" s="5"/>
      <c r="B63" s="6"/>
      <c r="C63" s="6"/>
      <c r="D63" s="6"/>
      <c r="E63" s="6"/>
      <c r="F63" s="6"/>
      <c r="G63" s="6"/>
      <c r="H63" s="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x14ac:dyDescent="0.25">
      <c r="A64" s="5"/>
      <c r="B64" s="6"/>
      <c r="C64" s="6"/>
      <c r="D64" s="6"/>
      <c r="E64" s="6"/>
      <c r="F64" s="6"/>
      <c r="G64" s="6"/>
      <c r="H64" s="5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x14ac:dyDescent="0.25">
      <c r="A65" s="5"/>
      <c r="B65" s="6"/>
      <c r="C65" s="6"/>
      <c r="D65" s="6"/>
      <c r="E65" s="6"/>
      <c r="F65" s="6"/>
      <c r="G65" s="6"/>
      <c r="H65" s="5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1:47" x14ac:dyDescent="0.25">
      <c r="A66" s="5"/>
      <c r="B66" s="6"/>
      <c r="C66" s="6"/>
      <c r="D66" s="6"/>
      <c r="E66" s="6"/>
      <c r="F66" s="6"/>
      <c r="G66" s="6"/>
      <c r="H66" s="5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x14ac:dyDescent="0.25">
      <c r="A67" s="5"/>
      <c r="B67" s="6"/>
      <c r="C67" s="6"/>
      <c r="D67" s="6"/>
      <c r="E67" s="6"/>
      <c r="F67" s="6"/>
      <c r="G67" s="6"/>
      <c r="H67" s="5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x14ac:dyDescent="0.25">
      <c r="A68" s="5"/>
      <c r="B68" s="6"/>
      <c r="C68" s="6"/>
      <c r="D68" s="6"/>
      <c r="E68" s="6"/>
      <c r="F68" s="6"/>
      <c r="G68" s="6"/>
      <c r="H68" s="5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x14ac:dyDescent="0.25">
      <c r="A69" s="5"/>
      <c r="B69" s="6"/>
      <c r="C69" s="6"/>
      <c r="D69" s="6"/>
      <c r="E69" s="6"/>
      <c r="F69" s="6"/>
      <c r="G69" s="6"/>
      <c r="H69" s="5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1:47" ht="21" customHeight="1" x14ac:dyDescent="0.25">
      <c r="A70" s="5"/>
      <c r="B70" s="6"/>
      <c r="C70" s="6"/>
      <c r="D70" s="6"/>
      <c r="E70" s="6"/>
      <c r="F70" s="6"/>
      <c r="G70" s="6"/>
      <c r="H70" s="5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ht="21" customHeight="1" x14ac:dyDescent="0.25">
      <c r="A71" s="5"/>
      <c r="B71" s="6"/>
      <c r="C71" s="6"/>
      <c r="D71" s="6"/>
      <c r="E71" s="6"/>
      <c r="F71" s="6"/>
      <c r="G71" s="6"/>
      <c r="H71" s="5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x14ac:dyDescent="0.25">
      <c r="B72" s="6"/>
      <c r="C72" s="6"/>
      <c r="D72" s="6"/>
      <c r="E72" s="6"/>
      <c r="F72" s="6"/>
      <c r="G72" s="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x14ac:dyDescent="0.25">
      <c r="B73" s="6"/>
      <c r="C73" s="6"/>
      <c r="D73" s="6"/>
      <c r="E73" s="6"/>
      <c r="F73" s="6"/>
      <c r="G73" s="6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1:47" x14ac:dyDescent="0.25">
      <c r="B74" s="6"/>
      <c r="C74" s="6"/>
      <c r="D74" s="6"/>
      <c r="E74" s="6"/>
      <c r="F74" s="6"/>
      <c r="G74" s="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</row>
    <row r="75" spans="1:47" x14ac:dyDescent="0.25">
      <c r="B75" s="6"/>
      <c r="C75" s="6"/>
      <c r="D75" s="6"/>
      <c r="E75" s="6"/>
      <c r="F75" s="6"/>
      <c r="G75" s="6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</row>
    <row r="76" spans="1:47" x14ac:dyDescent="0.25">
      <c r="B76" s="6"/>
      <c r="C76" s="6"/>
      <c r="D76" s="6"/>
      <c r="E76" s="6"/>
      <c r="F76" s="6"/>
      <c r="G76" s="6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</row>
    <row r="77" spans="1:47" x14ac:dyDescent="0.25">
      <c r="B77" s="6"/>
      <c r="C77" s="6"/>
      <c r="D77" s="6"/>
      <c r="E77" s="6"/>
      <c r="F77" s="6"/>
      <c r="G77" s="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</row>
    <row r="78" spans="1:47" x14ac:dyDescent="0.25">
      <c r="B78" s="6"/>
      <c r="C78" s="6"/>
      <c r="D78" s="6"/>
      <c r="E78" s="6"/>
      <c r="F78" s="6"/>
      <c r="G78" s="6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</row>
    <row r="79" spans="1:47" x14ac:dyDescent="0.25">
      <c r="B79" s="6"/>
      <c r="C79" s="6"/>
      <c r="D79" s="6"/>
      <c r="E79" s="6"/>
      <c r="F79" s="6"/>
      <c r="G79" s="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</row>
    <row r="80" spans="1:47" x14ac:dyDescent="0.25">
      <c r="B80" s="6"/>
      <c r="C80" s="6"/>
      <c r="D80" s="6"/>
      <c r="E80" s="6"/>
      <c r="F80" s="6"/>
      <c r="G80" s="6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</row>
    <row r="81" spans="2:47" x14ac:dyDescent="0.25">
      <c r="B81" s="6"/>
      <c r="C81" s="6"/>
      <c r="D81" s="6"/>
      <c r="E81" s="6"/>
      <c r="F81" s="6"/>
      <c r="G81" s="6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</row>
    <row r="82" spans="2:47" x14ac:dyDescent="0.25">
      <c r="B82" s="6"/>
      <c r="C82" s="6"/>
      <c r="D82" s="6"/>
      <c r="E82" s="6"/>
      <c r="F82" s="6"/>
      <c r="G82" s="6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</row>
    <row r="83" spans="2:47" x14ac:dyDescent="0.25">
      <c r="B83" s="6"/>
      <c r="C83" s="6"/>
      <c r="D83" s="6"/>
      <c r="E83" s="6"/>
      <c r="F83" s="6"/>
      <c r="G83" s="6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</row>
    <row r="84" spans="2:47" x14ac:dyDescent="0.25">
      <c r="B84" s="6"/>
      <c r="C84" s="6"/>
      <c r="D84" s="6"/>
      <c r="E84" s="6"/>
      <c r="F84" s="6"/>
      <c r="G84" s="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</row>
    <row r="85" spans="2:47" x14ac:dyDescent="0.25">
      <c r="B85" s="6"/>
      <c r="C85" s="6"/>
      <c r="D85" s="6"/>
      <c r="E85" s="6"/>
      <c r="F85" s="6"/>
      <c r="G85" s="6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</row>
    <row r="86" spans="2:47" x14ac:dyDescent="0.25"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</row>
    <row r="87" spans="2:47" x14ac:dyDescent="0.25"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</row>
    <row r="88" spans="2:47" x14ac:dyDescent="0.25"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</row>
    <row r="89" spans="2:47" x14ac:dyDescent="0.25"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</row>
    <row r="90" spans="2:47" x14ac:dyDescent="0.25"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</row>
    <row r="91" spans="2:47" x14ac:dyDescent="0.25"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</row>
    <row r="92" spans="2:47" x14ac:dyDescent="0.25"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</row>
    <row r="93" spans="2:47" x14ac:dyDescent="0.25"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</row>
    <row r="94" spans="2:47" x14ac:dyDescent="0.25"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</row>
    <row r="95" spans="2:47" x14ac:dyDescent="0.25"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</row>
    <row r="96" spans="2:47" x14ac:dyDescent="0.25"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</row>
    <row r="97" spans="9:47" x14ac:dyDescent="0.25"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</row>
    <row r="98" spans="9:47" x14ac:dyDescent="0.25"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</row>
    <row r="99" spans="9:47" x14ac:dyDescent="0.25"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</row>
    <row r="100" spans="9:47" x14ac:dyDescent="0.25"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</row>
    <row r="101" spans="9:47" x14ac:dyDescent="0.25"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</row>
    <row r="102" spans="9:47" x14ac:dyDescent="0.25"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</row>
    <row r="103" spans="9:47" x14ac:dyDescent="0.25"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</row>
    <row r="104" spans="9:47" x14ac:dyDescent="0.25"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</row>
    <row r="105" spans="9:47" x14ac:dyDescent="0.25"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</row>
    <row r="106" spans="9:47" x14ac:dyDescent="0.25"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</row>
    <row r="107" spans="9:47" x14ac:dyDescent="0.25"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</row>
    <row r="108" spans="9:47" x14ac:dyDescent="0.25"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</row>
    <row r="109" spans="9:47" x14ac:dyDescent="0.25"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</row>
    <row r="110" spans="9:47" x14ac:dyDescent="0.25"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</row>
    <row r="111" spans="9:47" x14ac:dyDescent="0.25"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</row>
    <row r="112" spans="9:47" x14ac:dyDescent="0.25"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</row>
    <row r="113" spans="9:47" x14ac:dyDescent="0.25"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</row>
    <row r="114" spans="9:47" x14ac:dyDescent="0.25"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9:47" x14ac:dyDescent="0.25"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9:47" x14ac:dyDescent="0.25"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9:47" x14ac:dyDescent="0.25"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9:47" x14ac:dyDescent="0.25"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9:47" x14ac:dyDescent="0.25"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9:47" x14ac:dyDescent="0.25"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9:47" x14ac:dyDescent="0.25"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9:47" x14ac:dyDescent="0.25"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</row>
    <row r="123" spans="9:47" x14ac:dyDescent="0.25"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</row>
    <row r="124" spans="9:47" x14ac:dyDescent="0.25"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</row>
    <row r="125" spans="9:47" x14ac:dyDescent="0.25"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</row>
    <row r="126" spans="9:47" x14ac:dyDescent="0.25"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</row>
    <row r="127" spans="9:47" x14ac:dyDescent="0.25"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</row>
    <row r="128" spans="9:47" x14ac:dyDescent="0.25"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</row>
    <row r="129" spans="9:47" x14ac:dyDescent="0.25"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</row>
    <row r="130" spans="9:47" x14ac:dyDescent="0.25"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</row>
    <row r="131" spans="9:47" x14ac:dyDescent="0.25"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</row>
    <row r="132" spans="9:47" x14ac:dyDescent="0.25"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</row>
    <row r="133" spans="9:47" x14ac:dyDescent="0.25"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</row>
    <row r="134" spans="9:47" x14ac:dyDescent="0.25"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</row>
    <row r="135" spans="9:47" x14ac:dyDescent="0.25"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</row>
    <row r="136" spans="9:47" x14ac:dyDescent="0.25"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</row>
    <row r="137" spans="9:47" x14ac:dyDescent="0.25"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</row>
    <row r="138" spans="9:47" x14ac:dyDescent="0.25"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</row>
    <row r="139" spans="9:47" x14ac:dyDescent="0.25"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</row>
    <row r="140" spans="9:47" x14ac:dyDescent="0.25"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</row>
    <row r="141" spans="9:47" x14ac:dyDescent="0.25"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</row>
    <row r="142" spans="9:47" x14ac:dyDescent="0.25"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</row>
    <row r="143" spans="9:47" x14ac:dyDescent="0.25"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</row>
    <row r="144" spans="9:47" x14ac:dyDescent="0.25"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</row>
    <row r="145" spans="9:47" x14ac:dyDescent="0.25"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</row>
    <row r="146" spans="9:47" x14ac:dyDescent="0.25"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</row>
    <row r="147" spans="9:47" x14ac:dyDescent="0.25"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</row>
    <row r="148" spans="9:47" x14ac:dyDescent="0.25"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</row>
    <row r="149" spans="9:47" x14ac:dyDescent="0.25"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</row>
    <row r="150" spans="9:47" x14ac:dyDescent="0.25"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</row>
    <row r="151" spans="9:47" x14ac:dyDescent="0.25"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</row>
    <row r="152" spans="9:47" x14ac:dyDescent="0.25"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</row>
    <row r="153" spans="9:47" x14ac:dyDescent="0.25"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</row>
    <row r="154" spans="9:47" x14ac:dyDescent="0.25"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</row>
    <row r="155" spans="9:47" x14ac:dyDescent="0.25"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</row>
    <row r="156" spans="9:47" x14ac:dyDescent="0.25"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</row>
    <row r="157" spans="9:47" x14ac:dyDescent="0.25"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</row>
    <row r="158" spans="9:47" x14ac:dyDescent="0.25"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</row>
    <row r="159" spans="9:47" x14ac:dyDescent="0.25"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</row>
    <row r="160" spans="9:47" x14ac:dyDescent="0.25"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</row>
    <row r="161" spans="9:47" x14ac:dyDescent="0.25"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</row>
    <row r="162" spans="9:47" x14ac:dyDescent="0.25"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</row>
    <row r="163" spans="9:47" x14ac:dyDescent="0.25"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</row>
    <row r="164" spans="9:47" x14ac:dyDescent="0.25"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</row>
    <row r="165" spans="9:47" x14ac:dyDescent="0.25"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</row>
    <row r="166" spans="9:47" x14ac:dyDescent="0.25"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</row>
    <row r="167" spans="9:47" x14ac:dyDescent="0.25"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</row>
    <row r="168" spans="9:47" x14ac:dyDescent="0.25"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</row>
    <row r="169" spans="9:47" x14ac:dyDescent="0.25"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</row>
    <row r="170" spans="9:47" x14ac:dyDescent="0.25"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</row>
    <row r="171" spans="9:47" x14ac:dyDescent="0.25"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</row>
    <row r="172" spans="9:47" x14ac:dyDescent="0.25"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</row>
    <row r="173" spans="9:47" x14ac:dyDescent="0.25"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</row>
    <row r="174" spans="9:47" x14ac:dyDescent="0.25"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</row>
    <row r="175" spans="9:47" x14ac:dyDescent="0.25"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</row>
    <row r="176" spans="9:47" x14ac:dyDescent="0.25"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</row>
    <row r="177" spans="9:47" x14ac:dyDescent="0.25"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</row>
    <row r="178" spans="9:47" x14ac:dyDescent="0.25"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</row>
    <row r="179" spans="9:47" x14ac:dyDescent="0.25"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</row>
    <row r="180" spans="9:47" x14ac:dyDescent="0.25"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</row>
    <row r="181" spans="9:47" x14ac:dyDescent="0.25"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</row>
    <row r="182" spans="9:47" x14ac:dyDescent="0.25"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</row>
    <row r="183" spans="9:47" x14ac:dyDescent="0.25"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</row>
    <row r="184" spans="9:47" x14ac:dyDescent="0.25"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</row>
    <row r="185" spans="9:47" x14ac:dyDescent="0.25"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</row>
    <row r="186" spans="9:47" x14ac:dyDescent="0.25"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</row>
    <row r="187" spans="9:47" x14ac:dyDescent="0.25"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</row>
    <row r="188" spans="9:47" x14ac:dyDescent="0.25"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</row>
    <row r="189" spans="9:47" x14ac:dyDescent="0.25"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</row>
    <row r="190" spans="9:47" x14ac:dyDescent="0.25"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</row>
    <row r="191" spans="9:47" x14ac:dyDescent="0.25"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</row>
    <row r="192" spans="9:47" x14ac:dyDescent="0.25"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</row>
    <row r="193" spans="9:47" x14ac:dyDescent="0.25"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</row>
  </sheetData>
  <mergeCells count="8">
    <mergeCell ref="B22:G22"/>
    <mergeCell ref="C1:E1"/>
    <mergeCell ref="B24:G24"/>
    <mergeCell ref="D12:E12"/>
    <mergeCell ref="F14:G14"/>
    <mergeCell ref="E16:G16"/>
    <mergeCell ref="E18:G18"/>
    <mergeCell ref="D20:G20"/>
  </mergeCells>
  <pageMargins left="0.36" right="0.36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1"/>
  <sheetViews>
    <sheetView zoomScale="110" zoomScaleNormal="110" workbookViewId="0">
      <selection activeCell="F26" sqref="F26"/>
    </sheetView>
  </sheetViews>
  <sheetFormatPr defaultRowHeight="15" x14ac:dyDescent="0.25"/>
  <cols>
    <col min="3" max="3" width="27.85546875" bestFit="1" customWidth="1"/>
    <col min="4" max="4" width="13.7109375" bestFit="1" customWidth="1"/>
    <col min="5" max="5" width="17" bestFit="1" customWidth="1"/>
    <col min="6" max="6" width="10.5703125" bestFit="1" customWidth="1"/>
    <col min="8" max="12" width="16.85546875" customWidth="1"/>
    <col min="13" max="13" width="9.5703125" bestFit="1" customWidth="1"/>
    <col min="14" max="15" width="12.7109375" customWidth="1"/>
    <col min="16" max="16" width="9.85546875" customWidth="1"/>
    <col min="17" max="17" width="10.28515625" bestFit="1" customWidth="1"/>
    <col min="18" max="18" width="10.5703125" bestFit="1" customWidth="1"/>
    <col min="19" max="19" width="9.5703125" customWidth="1"/>
    <col min="20" max="20" width="9.85546875" customWidth="1"/>
    <col min="21" max="21" width="11.5703125" customWidth="1"/>
    <col min="22" max="22" width="11.7109375" customWidth="1"/>
    <col min="23" max="23" width="12.7109375" customWidth="1"/>
  </cols>
  <sheetData>
    <row r="1" spans="2:18" ht="15.75" thickBot="1" x14ac:dyDescent="0.3"/>
    <row r="2" spans="2:18" ht="15.75" thickBot="1" x14ac:dyDescent="0.3">
      <c r="B2" s="30" t="s">
        <v>5</v>
      </c>
      <c r="C2" s="31" t="s">
        <v>6</v>
      </c>
      <c r="D2" s="31" t="s">
        <v>7</v>
      </c>
      <c r="E2" s="31" t="s">
        <v>8</v>
      </c>
      <c r="F2" s="4"/>
      <c r="G2" s="23" t="s">
        <v>9</v>
      </c>
      <c r="H2" s="24" t="s">
        <v>211</v>
      </c>
      <c r="I2" s="24" t="s">
        <v>213</v>
      </c>
      <c r="J2" s="24" t="s">
        <v>212</v>
      </c>
      <c r="K2" s="24" t="s">
        <v>214</v>
      </c>
      <c r="L2" s="25" t="s">
        <v>8</v>
      </c>
      <c r="M2" s="4"/>
      <c r="N2" s="28" t="s">
        <v>7</v>
      </c>
      <c r="O2" s="29" t="s">
        <v>222</v>
      </c>
    </row>
    <row r="3" spans="2:18" x14ac:dyDescent="0.25">
      <c r="B3" s="33">
        <v>2112</v>
      </c>
      <c r="C3" s="34" t="s">
        <v>11</v>
      </c>
      <c r="D3" s="34">
        <v>0</v>
      </c>
      <c r="E3" s="35">
        <v>0</v>
      </c>
      <c r="G3" s="20">
        <v>1</v>
      </c>
      <c r="H3" s="21">
        <f>SUMIF($D$3:$D$199,1,$E$3:$E$199)</f>
        <v>1927.2659774991848</v>
      </c>
      <c r="I3" s="21">
        <f>H3*0.1</f>
        <v>192.72659774991848</v>
      </c>
      <c r="J3" s="21">
        <f>H3*0.075</f>
        <v>144.54494831243886</v>
      </c>
      <c r="K3" s="21">
        <f>(H3+I3+J3)*0.1</f>
        <v>226.45375235615427</v>
      </c>
      <c r="L3" s="22">
        <f>H3+I3+J3+K3</f>
        <v>2490.9912759176968</v>
      </c>
      <c r="N3" s="26" t="s">
        <v>12</v>
      </c>
      <c r="O3" s="27">
        <f>SUM(L3:L5)</f>
        <v>13460.904965793763</v>
      </c>
      <c r="P3" s="3"/>
      <c r="Q3" s="3"/>
      <c r="R3" s="1"/>
    </row>
    <row r="4" spans="2:18" x14ac:dyDescent="0.25">
      <c r="B4" s="36">
        <v>2063</v>
      </c>
      <c r="C4" s="32" t="s">
        <v>13</v>
      </c>
      <c r="D4" s="32">
        <v>1</v>
      </c>
      <c r="E4" s="37">
        <v>6</v>
      </c>
      <c r="G4" s="9">
        <v>2</v>
      </c>
      <c r="H4" s="8">
        <f>SUMIF($D$3:$D$199,2,$E$3:$E$199)</f>
        <v>3833.3606884921205</v>
      </c>
      <c r="I4" s="8">
        <f t="shared" ref="I4:I23" si="0">H4*0.1</f>
        <v>383.3360688492121</v>
      </c>
      <c r="J4" s="8">
        <f t="shared" ref="J4:J23" si="1">H4*0.075</f>
        <v>287.50205163690902</v>
      </c>
      <c r="K4" s="8">
        <f t="shared" ref="K4:K24" si="2">(H4+I4+J4)*0.1</f>
        <v>450.41988089782421</v>
      </c>
      <c r="L4" s="10">
        <f t="shared" ref="L4:L24" si="3">H4+I4+J4+K4</f>
        <v>4954.6186898760661</v>
      </c>
      <c r="N4" s="17" t="s">
        <v>14</v>
      </c>
      <c r="O4" s="16">
        <f>SUM(L6:L8)</f>
        <v>15058.9175</v>
      </c>
      <c r="P4" s="3"/>
      <c r="Q4" s="3"/>
      <c r="R4" s="1"/>
    </row>
    <row r="5" spans="2:18" x14ac:dyDescent="0.25">
      <c r="B5" s="36">
        <v>1899</v>
      </c>
      <c r="C5" s="32" t="s">
        <v>15</v>
      </c>
      <c r="D5" s="32">
        <v>1</v>
      </c>
      <c r="E5" s="37">
        <v>8</v>
      </c>
      <c r="G5" s="9">
        <v>3</v>
      </c>
      <c r="H5" s="8">
        <f>SUMIF($D$3:$D$199,3,$E$3:$E$199)</f>
        <v>4654</v>
      </c>
      <c r="I5" s="8">
        <f t="shared" si="0"/>
        <v>465.40000000000003</v>
      </c>
      <c r="J5" s="8">
        <f t="shared" si="1"/>
        <v>349.05</v>
      </c>
      <c r="K5" s="8">
        <f t="shared" si="2"/>
        <v>546.84500000000003</v>
      </c>
      <c r="L5" s="10">
        <f t="shared" si="3"/>
        <v>6015.2950000000001</v>
      </c>
      <c r="N5" s="17" t="s">
        <v>215</v>
      </c>
      <c r="O5" s="16">
        <f>SUM(L9:L10)</f>
        <v>14173.555</v>
      </c>
      <c r="P5" s="3"/>
      <c r="Q5" s="3"/>
      <c r="R5" s="1"/>
    </row>
    <row r="6" spans="2:18" x14ac:dyDescent="0.25">
      <c r="B6" s="36">
        <v>2111</v>
      </c>
      <c r="C6" s="32" t="s">
        <v>16</v>
      </c>
      <c r="D6" s="32">
        <v>1</v>
      </c>
      <c r="E6" s="37">
        <v>33.039570121578095</v>
      </c>
      <c r="G6" s="9">
        <v>4</v>
      </c>
      <c r="H6" s="8">
        <f>SUMIF($D$3:$D$199,4,$E$3:$E$199)</f>
        <v>3500</v>
      </c>
      <c r="I6" s="8">
        <f t="shared" si="0"/>
        <v>350</v>
      </c>
      <c r="J6" s="8">
        <f t="shared" si="1"/>
        <v>262.5</v>
      </c>
      <c r="K6" s="8">
        <f t="shared" si="2"/>
        <v>411.25</v>
      </c>
      <c r="L6" s="10">
        <f t="shared" si="3"/>
        <v>4523.75</v>
      </c>
      <c r="N6" s="17" t="s">
        <v>216</v>
      </c>
      <c r="O6" s="16">
        <f>SUM(L11:L12)</f>
        <v>13864.647499999999</v>
      </c>
      <c r="P6" s="3"/>
      <c r="Q6" s="3"/>
      <c r="R6" s="1"/>
    </row>
    <row r="7" spans="2:18" x14ac:dyDescent="0.25">
      <c r="B7" s="36">
        <v>2005</v>
      </c>
      <c r="C7" s="32" t="s">
        <v>17</v>
      </c>
      <c r="D7" s="32">
        <v>1</v>
      </c>
      <c r="E7" s="37">
        <v>10</v>
      </c>
      <c r="G7" s="9">
        <v>5</v>
      </c>
      <c r="H7" s="8">
        <f>SUMIF($D$3:$D$199,5,$E$3:$E$199)</f>
        <v>4404</v>
      </c>
      <c r="I7" s="8">
        <f t="shared" si="0"/>
        <v>440.40000000000003</v>
      </c>
      <c r="J7" s="8">
        <f t="shared" si="1"/>
        <v>330.3</v>
      </c>
      <c r="K7" s="8">
        <f t="shared" si="2"/>
        <v>517.47</v>
      </c>
      <c r="L7" s="10">
        <f t="shared" si="3"/>
        <v>5692.17</v>
      </c>
      <c r="N7" s="17" t="s">
        <v>217</v>
      </c>
      <c r="O7" s="16">
        <f>SUM(L13:L14)</f>
        <v>2724.59</v>
      </c>
      <c r="P7" s="3"/>
      <c r="Q7" s="3"/>
      <c r="R7" s="1"/>
    </row>
    <row r="8" spans="2:18" x14ac:dyDescent="0.25">
      <c r="B8" s="36">
        <v>2115</v>
      </c>
      <c r="C8" s="32" t="s">
        <v>18</v>
      </c>
      <c r="D8" s="32">
        <v>1</v>
      </c>
      <c r="E8" s="37">
        <v>11.250108505721586</v>
      </c>
      <c r="G8" s="9">
        <v>6</v>
      </c>
      <c r="H8" s="8">
        <f>SUMIF($D$3:$D$199,6,$E$3:$E$199)</f>
        <v>3747</v>
      </c>
      <c r="I8" s="8">
        <f t="shared" si="0"/>
        <v>374.70000000000005</v>
      </c>
      <c r="J8" s="8">
        <f t="shared" si="1"/>
        <v>281.02499999999998</v>
      </c>
      <c r="K8" s="8">
        <f t="shared" si="2"/>
        <v>440.27249999999998</v>
      </c>
      <c r="L8" s="10">
        <f t="shared" si="3"/>
        <v>4842.9974999999995</v>
      </c>
      <c r="N8" s="17" t="s">
        <v>218</v>
      </c>
      <c r="O8" s="16">
        <f>SUM(L15:L17)</f>
        <v>10732.92</v>
      </c>
    </row>
    <row r="9" spans="2:18" x14ac:dyDescent="0.25">
      <c r="B9" s="36">
        <v>2052</v>
      </c>
      <c r="C9" s="32" t="s">
        <v>19</v>
      </c>
      <c r="D9" s="32">
        <v>1</v>
      </c>
      <c r="E9" s="37">
        <v>5.2778866008910699</v>
      </c>
      <c r="G9" s="9">
        <v>7</v>
      </c>
      <c r="H9" s="8">
        <f>SUMIF($D$3:$D$199,7,$E$3:$E$199)</f>
        <v>3201</v>
      </c>
      <c r="I9" s="8">
        <f t="shared" si="0"/>
        <v>320.10000000000002</v>
      </c>
      <c r="J9" s="8">
        <f t="shared" si="1"/>
        <v>240.07499999999999</v>
      </c>
      <c r="K9" s="8">
        <f t="shared" si="2"/>
        <v>376.11750000000001</v>
      </c>
      <c r="L9" s="10">
        <f t="shared" si="3"/>
        <v>4137.2924999999996</v>
      </c>
      <c r="N9" s="17" t="s">
        <v>221</v>
      </c>
      <c r="O9" s="16">
        <f>SUM(L19:L22)</f>
        <v>8692.0625</v>
      </c>
      <c r="P9" s="3"/>
      <c r="Q9" s="3"/>
      <c r="R9" s="1"/>
    </row>
    <row r="10" spans="2:18" x14ac:dyDescent="0.25">
      <c r="B10" s="36">
        <v>2216</v>
      </c>
      <c r="C10" s="32" t="s">
        <v>20</v>
      </c>
      <c r="D10" s="32">
        <v>1</v>
      </c>
      <c r="E10" s="37">
        <v>62</v>
      </c>
      <c r="G10" s="9">
        <v>8</v>
      </c>
      <c r="H10" s="8">
        <f>SUMIF($D$3:$D$199,8,$E$3:$E$199)</f>
        <v>7765</v>
      </c>
      <c r="I10" s="8">
        <f t="shared" si="0"/>
        <v>776.5</v>
      </c>
      <c r="J10" s="8">
        <f t="shared" si="1"/>
        <v>582.375</v>
      </c>
      <c r="K10" s="8">
        <f t="shared" si="2"/>
        <v>912.38750000000005</v>
      </c>
      <c r="L10" s="10">
        <f t="shared" si="3"/>
        <v>10036.262500000001</v>
      </c>
      <c r="N10" s="17" t="s">
        <v>219</v>
      </c>
      <c r="O10" s="16">
        <f>L23</f>
        <v>49728.9375</v>
      </c>
    </row>
    <row r="11" spans="2:18" ht="15.75" thickBot="1" x14ac:dyDescent="0.3">
      <c r="B11" s="36">
        <v>2017</v>
      </c>
      <c r="C11" s="32" t="s">
        <v>21</v>
      </c>
      <c r="D11" s="32">
        <v>1</v>
      </c>
      <c r="E11" s="37">
        <v>7.177925777211855</v>
      </c>
      <c r="G11" s="9">
        <v>9</v>
      </c>
      <c r="H11" s="8">
        <f>SUMIF($D$3:$D$199,9,$E$3:$E$199)</f>
        <v>3673</v>
      </c>
      <c r="I11" s="8">
        <f t="shared" si="0"/>
        <v>367.3</v>
      </c>
      <c r="J11" s="8">
        <f t="shared" si="1"/>
        <v>275.47499999999997</v>
      </c>
      <c r="K11" s="8">
        <f t="shared" si="2"/>
        <v>431.5775000000001</v>
      </c>
      <c r="L11" s="10">
        <f t="shared" si="3"/>
        <v>4747.3525000000009</v>
      </c>
      <c r="N11" s="18" t="s">
        <v>220</v>
      </c>
      <c r="O11" s="19">
        <f>L24</f>
        <v>1105.94</v>
      </c>
    </row>
    <row r="12" spans="2:18" x14ac:dyDescent="0.25">
      <c r="B12" s="36">
        <v>2021</v>
      </c>
      <c r="C12" s="32" t="s">
        <v>22</v>
      </c>
      <c r="D12" s="32">
        <v>1</v>
      </c>
      <c r="E12" s="37">
        <v>5</v>
      </c>
      <c r="G12" s="9">
        <v>10</v>
      </c>
      <c r="H12" s="8">
        <f>SUMIF($D$3:$D$199,10,$E$3:$E$199)</f>
        <v>7054</v>
      </c>
      <c r="I12" s="8">
        <f t="shared" si="0"/>
        <v>705.40000000000009</v>
      </c>
      <c r="J12" s="8">
        <f t="shared" si="1"/>
        <v>529.04999999999995</v>
      </c>
      <c r="K12" s="8">
        <f t="shared" si="2"/>
        <v>828.84499999999991</v>
      </c>
      <c r="L12" s="10">
        <f t="shared" si="3"/>
        <v>9117.2949999999983</v>
      </c>
    </row>
    <row r="13" spans="2:18" x14ac:dyDescent="0.25">
      <c r="B13" s="36">
        <v>1993</v>
      </c>
      <c r="C13" s="32" t="s">
        <v>23</v>
      </c>
      <c r="D13" s="32">
        <v>1</v>
      </c>
      <c r="E13" s="37">
        <v>50.245480440482986</v>
      </c>
      <c r="G13" s="9">
        <v>11</v>
      </c>
      <c r="H13" s="8">
        <f>SUMIF($D$3:$D$199,11,$E$3:$E$199)</f>
        <v>1065</v>
      </c>
      <c r="I13" s="8">
        <f t="shared" si="0"/>
        <v>106.5</v>
      </c>
      <c r="J13" s="8">
        <f t="shared" si="1"/>
        <v>79.875</v>
      </c>
      <c r="K13" s="8">
        <f t="shared" si="2"/>
        <v>125.1375</v>
      </c>
      <c r="L13" s="10">
        <f t="shared" si="3"/>
        <v>1376.5125</v>
      </c>
    </row>
    <row r="14" spans="2:18" x14ac:dyDescent="0.25">
      <c r="B14" s="36">
        <v>2019</v>
      </c>
      <c r="C14" s="32" t="s">
        <v>24</v>
      </c>
      <c r="D14" s="32">
        <v>1</v>
      </c>
      <c r="E14" s="37">
        <v>9</v>
      </c>
      <c r="G14" s="9">
        <v>12</v>
      </c>
      <c r="H14" s="8">
        <f>SUMIF($D$3:$D$199,12,$E$3:$E$199)</f>
        <v>1043</v>
      </c>
      <c r="I14" s="8">
        <f t="shared" si="0"/>
        <v>104.30000000000001</v>
      </c>
      <c r="J14" s="8">
        <f t="shared" si="1"/>
        <v>78.224999999999994</v>
      </c>
      <c r="K14" s="8">
        <f t="shared" si="2"/>
        <v>122.55249999999999</v>
      </c>
      <c r="L14" s="10">
        <f t="shared" si="3"/>
        <v>1348.0774999999999</v>
      </c>
    </row>
    <row r="15" spans="2:18" x14ac:dyDescent="0.25">
      <c r="B15" s="36">
        <v>2229</v>
      </c>
      <c r="C15" s="32" t="s">
        <v>25</v>
      </c>
      <c r="D15" s="32">
        <v>1</v>
      </c>
      <c r="E15" s="37">
        <v>94</v>
      </c>
      <c r="G15" s="9">
        <v>13</v>
      </c>
      <c r="H15" s="8">
        <f>SUMIF($D$3:$D$199,13,$E$3:$E$199)</f>
        <v>4319</v>
      </c>
      <c r="I15" s="8">
        <f t="shared" si="0"/>
        <v>431.90000000000003</v>
      </c>
      <c r="J15" s="8">
        <f t="shared" si="1"/>
        <v>323.92500000000001</v>
      </c>
      <c r="K15" s="8">
        <f t="shared" si="2"/>
        <v>507.48250000000002</v>
      </c>
      <c r="L15" s="10">
        <f t="shared" si="3"/>
        <v>5582.3074999999999</v>
      </c>
      <c r="R15" s="2"/>
    </row>
    <row r="16" spans="2:18" x14ac:dyDescent="0.25">
      <c r="B16" s="36">
        <v>2114</v>
      </c>
      <c r="C16" s="32" t="s">
        <v>26</v>
      </c>
      <c r="D16" s="32">
        <v>1</v>
      </c>
      <c r="E16" s="37">
        <v>30</v>
      </c>
      <c r="G16" s="9">
        <v>14</v>
      </c>
      <c r="H16" s="8">
        <f>SUMIF($D$3:$D$199,14,$E$3:$E$199)</f>
        <v>2919</v>
      </c>
      <c r="I16" s="8">
        <f t="shared" si="0"/>
        <v>291.90000000000003</v>
      </c>
      <c r="J16" s="8">
        <f t="shared" si="1"/>
        <v>218.92499999999998</v>
      </c>
      <c r="K16" s="8">
        <f t="shared" si="2"/>
        <v>342.98250000000007</v>
      </c>
      <c r="L16" s="10">
        <f t="shared" si="3"/>
        <v>3772.8075000000003</v>
      </c>
    </row>
    <row r="17" spans="2:23" x14ac:dyDescent="0.25">
      <c r="B17" s="36">
        <v>1895</v>
      </c>
      <c r="C17" s="32" t="s">
        <v>27</v>
      </c>
      <c r="D17" s="32">
        <v>1</v>
      </c>
      <c r="E17" s="37">
        <v>24</v>
      </c>
      <c r="G17" s="9">
        <v>15</v>
      </c>
      <c r="H17" s="8">
        <f>SUMIF($D$3:$D$199,15,$E$3:$E$199)</f>
        <v>1066</v>
      </c>
      <c r="I17" s="8">
        <f t="shared" si="0"/>
        <v>106.60000000000001</v>
      </c>
      <c r="J17" s="8">
        <f t="shared" si="1"/>
        <v>79.95</v>
      </c>
      <c r="K17" s="8">
        <f t="shared" si="2"/>
        <v>125.255</v>
      </c>
      <c r="L17" s="10">
        <f t="shared" si="3"/>
        <v>1377.8049999999998</v>
      </c>
      <c r="R17" s="1"/>
      <c r="S17" s="1"/>
      <c r="T17" s="1"/>
      <c r="U17" s="1"/>
      <c r="V17" s="1"/>
      <c r="W17" s="1"/>
    </row>
    <row r="18" spans="2:23" x14ac:dyDescent="0.25">
      <c r="B18" s="36">
        <v>2109</v>
      </c>
      <c r="C18" s="32" t="s">
        <v>28</v>
      </c>
      <c r="D18" s="32">
        <v>1</v>
      </c>
      <c r="E18" s="37">
        <v>12</v>
      </c>
      <c r="G18" s="9">
        <v>16</v>
      </c>
      <c r="H18" s="8">
        <f>SUMIF($D$3:$D$199,16,$E$3:$E$199)</f>
        <v>0</v>
      </c>
      <c r="I18" s="8">
        <f t="shared" si="0"/>
        <v>0</v>
      </c>
      <c r="J18" s="8">
        <f t="shared" si="1"/>
        <v>0</v>
      </c>
      <c r="K18" s="8">
        <f t="shared" si="2"/>
        <v>0</v>
      </c>
      <c r="L18" s="10">
        <f t="shared" si="3"/>
        <v>0</v>
      </c>
    </row>
    <row r="19" spans="2:23" x14ac:dyDescent="0.25">
      <c r="B19" s="36">
        <v>2061</v>
      </c>
      <c r="C19" s="32" t="s">
        <v>29</v>
      </c>
      <c r="D19" s="32">
        <v>1</v>
      </c>
      <c r="E19" s="37">
        <v>39</v>
      </c>
      <c r="G19" s="9">
        <v>17</v>
      </c>
      <c r="H19" s="8">
        <f>SUMIF($D$3:$D$199,17,$E$3:$E$199)</f>
        <v>3820</v>
      </c>
      <c r="I19" s="8">
        <f t="shared" si="0"/>
        <v>382</v>
      </c>
      <c r="J19" s="8">
        <f t="shared" si="1"/>
        <v>286.5</v>
      </c>
      <c r="K19" s="8">
        <f t="shared" si="2"/>
        <v>448.85</v>
      </c>
      <c r="L19" s="10">
        <f t="shared" si="3"/>
        <v>4937.3500000000004</v>
      </c>
    </row>
    <row r="20" spans="2:23" x14ac:dyDescent="0.25">
      <c r="B20" s="36">
        <v>2016</v>
      </c>
      <c r="C20" s="32" t="s">
        <v>30</v>
      </c>
      <c r="D20" s="32">
        <v>1</v>
      </c>
      <c r="E20" s="37">
        <v>6</v>
      </c>
      <c r="G20" s="9">
        <v>18</v>
      </c>
      <c r="H20" s="8">
        <f>SUMIF($D$3:$D$199,18,$E$3:$E$199)</f>
        <v>1138</v>
      </c>
      <c r="I20" s="8">
        <f t="shared" si="0"/>
        <v>113.80000000000001</v>
      </c>
      <c r="J20" s="8">
        <f t="shared" si="1"/>
        <v>85.35</v>
      </c>
      <c r="K20" s="8">
        <f t="shared" si="2"/>
        <v>133.715</v>
      </c>
      <c r="L20" s="10">
        <f t="shared" si="3"/>
        <v>1470.8649999999998</v>
      </c>
    </row>
    <row r="21" spans="2:23" x14ac:dyDescent="0.25">
      <c r="B21" s="36">
        <v>2062</v>
      </c>
      <c r="C21" s="32" t="s">
        <v>31</v>
      </c>
      <c r="D21" s="32">
        <v>1</v>
      </c>
      <c r="E21" s="37">
        <v>6</v>
      </c>
      <c r="G21" s="9">
        <v>19</v>
      </c>
      <c r="H21" s="8">
        <f>SUMIF($D$3:$D$199,19,$E$3:$E$199)</f>
        <v>1767</v>
      </c>
      <c r="I21" s="8">
        <f t="shared" si="0"/>
        <v>176.70000000000002</v>
      </c>
      <c r="J21" s="8">
        <f t="shared" si="1"/>
        <v>132.52500000000001</v>
      </c>
      <c r="K21" s="8">
        <f t="shared" si="2"/>
        <v>207.6225</v>
      </c>
      <c r="L21" s="10">
        <f t="shared" si="3"/>
        <v>2283.8474999999999</v>
      </c>
    </row>
    <row r="22" spans="2:23" x14ac:dyDescent="0.25">
      <c r="B22" s="36">
        <v>2022</v>
      </c>
      <c r="C22" s="32" t="s">
        <v>32</v>
      </c>
      <c r="D22" s="32">
        <v>1</v>
      </c>
      <c r="E22" s="37">
        <v>9.27500605329924</v>
      </c>
      <c r="G22" s="9">
        <v>20</v>
      </c>
      <c r="H22" s="8">
        <f>SUMIF($D$3:$D$199,20,$E$3:$E$199)</f>
        <v>0</v>
      </c>
      <c r="I22" s="8">
        <f t="shared" si="0"/>
        <v>0</v>
      </c>
      <c r="J22" s="8">
        <f t="shared" si="1"/>
        <v>0</v>
      </c>
      <c r="K22" s="8">
        <f t="shared" si="2"/>
        <v>0</v>
      </c>
      <c r="L22" s="10">
        <f t="shared" si="3"/>
        <v>0</v>
      </c>
    </row>
    <row r="23" spans="2:23" x14ac:dyDescent="0.25">
      <c r="B23" s="36">
        <v>2247</v>
      </c>
      <c r="C23" s="32" t="s">
        <v>33</v>
      </c>
      <c r="D23" s="32">
        <v>1</v>
      </c>
      <c r="E23" s="37">
        <v>12</v>
      </c>
      <c r="G23" s="9" t="s">
        <v>10</v>
      </c>
      <c r="H23" s="8">
        <f>SUM(E188:E199)</f>
        <v>38475</v>
      </c>
      <c r="I23" s="8">
        <f t="shared" si="0"/>
        <v>3847.5</v>
      </c>
      <c r="J23" s="8">
        <f t="shared" si="1"/>
        <v>2885.625</v>
      </c>
      <c r="K23" s="8">
        <f t="shared" si="2"/>
        <v>4520.8125</v>
      </c>
      <c r="L23" s="10">
        <f t="shared" si="3"/>
        <v>49728.9375</v>
      </c>
      <c r="M23" s="3"/>
    </row>
    <row r="24" spans="2:23" ht="15.75" thickBot="1" x14ac:dyDescent="0.3">
      <c r="B24" s="36">
        <v>2018</v>
      </c>
      <c r="C24" s="32" t="s">
        <v>34</v>
      </c>
      <c r="D24" s="32">
        <v>1</v>
      </c>
      <c r="E24" s="37">
        <v>6</v>
      </c>
      <c r="G24" s="11" t="s">
        <v>220</v>
      </c>
      <c r="H24" s="12">
        <f>E201</f>
        <v>914</v>
      </c>
      <c r="I24" s="13">
        <f>H24*0.1</f>
        <v>91.4</v>
      </c>
      <c r="J24" s="14">
        <v>0</v>
      </c>
      <c r="K24" s="13">
        <f t="shared" si="2"/>
        <v>100.54</v>
      </c>
      <c r="L24" s="15">
        <f t="shared" si="3"/>
        <v>1105.94</v>
      </c>
    </row>
    <row r="25" spans="2:23" x14ac:dyDescent="0.25">
      <c r="B25" s="36">
        <v>2222</v>
      </c>
      <c r="C25" s="32" t="s">
        <v>35</v>
      </c>
      <c r="D25" s="32">
        <v>1</v>
      </c>
      <c r="E25" s="37">
        <v>6</v>
      </c>
    </row>
    <row r="26" spans="2:23" x14ac:dyDescent="0.25">
      <c r="B26" s="36">
        <v>2051</v>
      </c>
      <c r="C26" s="32" t="s">
        <v>36</v>
      </c>
      <c r="D26" s="32">
        <v>1</v>
      </c>
      <c r="E26" s="37">
        <v>9</v>
      </c>
    </row>
    <row r="27" spans="2:23" x14ac:dyDescent="0.25">
      <c r="B27" s="36">
        <v>2095</v>
      </c>
      <c r="C27" s="32" t="s">
        <v>37</v>
      </c>
      <c r="D27" s="32">
        <v>1</v>
      </c>
      <c r="E27" s="37">
        <v>44</v>
      </c>
    </row>
    <row r="28" spans="2:23" x14ac:dyDescent="0.25">
      <c r="B28" s="36">
        <v>1896</v>
      </c>
      <c r="C28" s="32" t="s">
        <v>38</v>
      </c>
      <c r="D28" s="32">
        <v>1</v>
      </c>
      <c r="E28" s="37">
        <v>62</v>
      </c>
    </row>
    <row r="29" spans="2:23" x14ac:dyDescent="0.25">
      <c r="B29" s="36">
        <v>2046</v>
      </c>
      <c r="C29" s="32" t="s">
        <v>39</v>
      </c>
      <c r="D29" s="32">
        <v>1</v>
      </c>
      <c r="E29" s="37">
        <v>33</v>
      </c>
    </row>
    <row r="30" spans="2:23" x14ac:dyDescent="0.25">
      <c r="B30" s="36">
        <v>1995</v>
      </c>
      <c r="C30" s="32" t="s">
        <v>40</v>
      </c>
      <c r="D30" s="32">
        <v>1</v>
      </c>
      <c r="E30" s="37">
        <v>39</v>
      </c>
    </row>
    <row r="31" spans="2:23" x14ac:dyDescent="0.25">
      <c r="B31" s="36">
        <v>2186</v>
      </c>
      <c r="C31" s="32" t="s">
        <v>41</v>
      </c>
      <c r="D31" s="32">
        <v>1</v>
      </c>
      <c r="E31" s="37">
        <v>101</v>
      </c>
    </row>
    <row r="32" spans="2:23" x14ac:dyDescent="0.25">
      <c r="B32" s="36">
        <v>2011</v>
      </c>
      <c r="C32" s="32" t="s">
        <v>42</v>
      </c>
      <c r="D32" s="32">
        <v>1</v>
      </c>
      <c r="E32" s="37">
        <v>31</v>
      </c>
    </row>
    <row r="33" spans="2:5" x14ac:dyDescent="0.25">
      <c r="B33" s="36">
        <v>2203</v>
      </c>
      <c r="C33" s="32" t="s">
        <v>43</v>
      </c>
      <c r="D33" s="32">
        <v>1</v>
      </c>
      <c r="E33" s="37">
        <v>41</v>
      </c>
    </row>
    <row r="34" spans="2:5" x14ac:dyDescent="0.25">
      <c r="B34" s="36">
        <v>1998</v>
      </c>
      <c r="C34" s="32" t="s">
        <v>44</v>
      </c>
      <c r="D34" s="32">
        <v>1</v>
      </c>
      <c r="E34" s="37">
        <v>60</v>
      </c>
    </row>
    <row r="35" spans="2:5" x14ac:dyDescent="0.25">
      <c r="B35" s="36">
        <v>2248</v>
      </c>
      <c r="C35" s="32" t="s">
        <v>45</v>
      </c>
      <c r="D35" s="32">
        <v>1</v>
      </c>
      <c r="E35" s="37">
        <v>52</v>
      </c>
    </row>
    <row r="36" spans="2:5" x14ac:dyDescent="0.25">
      <c r="B36" s="36">
        <v>2015</v>
      </c>
      <c r="C36" s="32" t="s">
        <v>46</v>
      </c>
      <c r="D36" s="32">
        <v>1</v>
      </c>
      <c r="E36" s="37">
        <v>29</v>
      </c>
    </row>
    <row r="37" spans="2:5" x14ac:dyDescent="0.25">
      <c r="B37" s="36">
        <v>2023</v>
      </c>
      <c r="C37" s="32" t="s">
        <v>47</v>
      </c>
      <c r="D37" s="32">
        <v>1</v>
      </c>
      <c r="E37" s="37">
        <v>67</v>
      </c>
    </row>
    <row r="38" spans="2:5" x14ac:dyDescent="0.25">
      <c r="B38" s="36">
        <v>2201</v>
      </c>
      <c r="C38" s="32" t="s">
        <v>48</v>
      </c>
      <c r="D38" s="32">
        <v>1</v>
      </c>
      <c r="E38" s="37">
        <v>69</v>
      </c>
    </row>
    <row r="39" spans="2:5" x14ac:dyDescent="0.25">
      <c r="B39" s="36">
        <v>2215</v>
      </c>
      <c r="C39" s="32" t="s">
        <v>49</v>
      </c>
      <c r="D39" s="32">
        <v>1</v>
      </c>
      <c r="E39" s="37">
        <v>72</v>
      </c>
    </row>
    <row r="40" spans="2:5" x14ac:dyDescent="0.25">
      <c r="B40" s="36">
        <v>3997</v>
      </c>
      <c r="C40" s="32" t="s">
        <v>50</v>
      </c>
      <c r="D40" s="32">
        <v>1</v>
      </c>
      <c r="E40" s="37">
        <v>64</v>
      </c>
    </row>
    <row r="41" spans="2:5" x14ac:dyDescent="0.25">
      <c r="B41" s="36">
        <v>1934</v>
      </c>
      <c r="C41" s="32" t="s">
        <v>51</v>
      </c>
      <c r="D41" s="32">
        <v>1</v>
      </c>
      <c r="E41" s="37">
        <v>63</v>
      </c>
    </row>
    <row r="42" spans="2:5" x14ac:dyDescent="0.25">
      <c r="B42" s="36">
        <v>2012</v>
      </c>
      <c r="C42" s="32" t="s">
        <v>52</v>
      </c>
      <c r="D42" s="32">
        <v>1</v>
      </c>
      <c r="E42" s="37">
        <v>6</v>
      </c>
    </row>
    <row r="43" spans="2:5" x14ac:dyDescent="0.25">
      <c r="B43" s="36">
        <v>2010</v>
      </c>
      <c r="C43" s="32" t="s">
        <v>53</v>
      </c>
      <c r="D43" s="32">
        <v>1</v>
      </c>
      <c r="E43" s="37">
        <v>41</v>
      </c>
    </row>
    <row r="44" spans="2:5" x14ac:dyDescent="0.25">
      <c r="B44" s="36">
        <v>2214</v>
      </c>
      <c r="C44" s="32" t="s">
        <v>54</v>
      </c>
      <c r="D44" s="32">
        <v>1</v>
      </c>
      <c r="E44" s="37">
        <v>59</v>
      </c>
    </row>
    <row r="45" spans="2:5" x14ac:dyDescent="0.25">
      <c r="B45" s="36">
        <v>2060</v>
      </c>
      <c r="C45" s="32" t="s">
        <v>55</v>
      </c>
      <c r="D45" s="32">
        <v>1</v>
      </c>
      <c r="E45" s="37">
        <v>22</v>
      </c>
    </row>
    <row r="46" spans="2:5" x14ac:dyDescent="0.25">
      <c r="B46" s="36">
        <v>2192</v>
      </c>
      <c r="C46" s="32" t="s">
        <v>56</v>
      </c>
      <c r="D46" s="32">
        <v>1</v>
      </c>
      <c r="E46" s="37">
        <v>63</v>
      </c>
    </row>
    <row r="47" spans="2:5" x14ac:dyDescent="0.25">
      <c r="B47" s="36">
        <v>1897</v>
      </c>
      <c r="C47" s="32" t="s">
        <v>57</v>
      </c>
      <c r="D47" s="32">
        <v>1</v>
      </c>
      <c r="E47" s="37">
        <v>93</v>
      </c>
    </row>
    <row r="48" spans="2:5" x14ac:dyDescent="0.25">
      <c r="B48" s="36">
        <v>2047</v>
      </c>
      <c r="C48" s="32" t="s">
        <v>58</v>
      </c>
      <c r="D48" s="32">
        <v>1</v>
      </c>
      <c r="E48" s="37">
        <v>9</v>
      </c>
    </row>
    <row r="49" spans="2:5" x14ac:dyDescent="0.25">
      <c r="B49" s="36">
        <v>2009</v>
      </c>
      <c r="C49" s="32" t="s">
        <v>59</v>
      </c>
      <c r="D49" s="32">
        <v>1</v>
      </c>
      <c r="E49" s="37">
        <v>177</v>
      </c>
    </row>
    <row r="50" spans="2:5" x14ac:dyDescent="0.25">
      <c r="B50" s="36">
        <v>2045</v>
      </c>
      <c r="C50" s="32" t="s">
        <v>60</v>
      </c>
      <c r="D50" s="32">
        <v>1</v>
      </c>
      <c r="E50" s="37">
        <v>48</v>
      </c>
    </row>
    <row r="51" spans="2:5" x14ac:dyDescent="0.25">
      <c r="B51" s="36">
        <v>2195</v>
      </c>
      <c r="C51" s="32" t="s">
        <v>61</v>
      </c>
      <c r="D51" s="32">
        <v>1</v>
      </c>
      <c r="E51" s="37">
        <v>90</v>
      </c>
    </row>
    <row r="52" spans="2:5" x14ac:dyDescent="0.25">
      <c r="B52" s="36">
        <v>2210</v>
      </c>
      <c r="C52" s="32" t="s">
        <v>62</v>
      </c>
      <c r="D52" s="32">
        <v>1</v>
      </c>
      <c r="E52" s="37">
        <v>32</v>
      </c>
    </row>
    <row r="53" spans="2:5" x14ac:dyDescent="0.25">
      <c r="B53" s="36">
        <v>2089</v>
      </c>
      <c r="C53" s="32" t="s">
        <v>63</v>
      </c>
      <c r="D53" s="32">
        <v>2</v>
      </c>
      <c r="E53" s="37">
        <v>98</v>
      </c>
    </row>
    <row r="54" spans="2:5" x14ac:dyDescent="0.25">
      <c r="B54" s="36">
        <v>2217</v>
      </c>
      <c r="C54" s="32" t="s">
        <v>64</v>
      </c>
      <c r="D54" s="32">
        <v>2</v>
      </c>
      <c r="E54" s="37">
        <v>97</v>
      </c>
    </row>
    <row r="55" spans="2:5" x14ac:dyDescent="0.25">
      <c r="B55" s="36">
        <v>2221</v>
      </c>
      <c r="C55" s="32" t="s">
        <v>65</v>
      </c>
      <c r="D55" s="32">
        <v>2</v>
      </c>
      <c r="E55" s="37">
        <v>8</v>
      </c>
    </row>
    <row r="56" spans="2:5" x14ac:dyDescent="0.25">
      <c r="B56" s="36">
        <v>2020</v>
      </c>
      <c r="C56" s="32" t="s">
        <v>66</v>
      </c>
      <c r="D56" s="32">
        <v>2</v>
      </c>
      <c r="E56" s="37">
        <v>7.919175628714779</v>
      </c>
    </row>
    <row r="57" spans="2:5" x14ac:dyDescent="0.25">
      <c r="B57" s="36">
        <v>2245</v>
      </c>
      <c r="C57" s="32" t="s">
        <v>67</v>
      </c>
      <c r="D57" s="32">
        <v>2</v>
      </c>
      <c r="E57" s="37">
        <v>102</v>
      </c>
    </row>
    <row r="58" spans="2:5" x14ac:dyDescent="0.25">
      <c r="B58" s="36">
        <v>2219</v>
      </c>
      <c r="C58" s="32" t="s">
        <v>68</v>
      </c>
      <c r="D58" s="32">
        <v>2</v>
      </c>
      <c r="E58" s="37">
        <v>97</v>
      </c>
    </row>
    <row r="59" spans="2:5" x14ac:dyDescent="0.25">
      <c r="B59" s="36">
        <v>2085</v>
      </c>
      <c r="C59" s="32" t="s">
        <v>69</v>
      </c>
      <c r="D59" s="32">
        <v>2</v>
      </c>
      <c r="E59" s="37">
        <v>100</v>
      </c>
    </row>
    <row r="60" spans="2:5" x14ac:dyDescent="0.25">
      <c r="B60" s="36">
        <v>2094</v>
      </c>
      <c r="C60" s="32" t="s">
        <v>70</v>
      </c>
      <c r="D60" s="32">
        <v>2</v>
      </c>
      <c r="E60" s="37">
        <v>79</v>
      </c>
    </row>
    <row r="61" spans="2:5" x14ac:dyDescent="0.25">
      <c r="B61" s="36">
        <v>2249</v>
      </c>
      <c r="C61" s="32" t="s">
        <v>71</v>
      </c>
      <c r="D61" s="32">
        <v>2</v>
      </c>
      <c r="E61" s="37">
        <v>40.441512863405549</v>
      </c>
    </row>
    <row r="62" spans="2:5" x14ac:dyDescent="0.25">
      <c r="B62" s="36">
        <v>1898</v>
      </c>
      <c r="C62" s="32" t="s">
        <v>72</v>
      </c>
      <c r="D62" s="32">
        <v>2</v>
      </c>
      <c r="E62" s="37">
        <v>123</v>
      </c>
    </row>
    <row r="63" spans="2:5" x14ac:dyDescent="0.25">
      <c r="B63" s="36">
        <v>1967</v>
      </c>
      <c r="C63" s="32" t="s">
        <v>73</v>
      </c>
      <c r="D63" s="32">
        <v>2</v>
      </c>
      <c r="E63" s="37">
        <v>45</v>
      </c>
    </row>
    <row r="64" spans="2:5" x14ac:dyDescent="0.25">
      <c r="B64" s="36">
        <v>2001</v>
      </c>
      <c r="C64" s="32" t="s">
        <v>74</v>
      </c>
      <c r="D64" s="32">
        <v>2</v>
      </c>
      <c r="E64" s="37">
        <v>213</v>
      </c>
    </row>
    <row r="65" spans="2:5" x14ac:dyDescent="0.25">
      <c r="B65" s="36">
        <v>2188</v>
      </c>
      <c r="C65" s="32" t="s">
        <v>75</v>
      </c>
      <c r="D65" s="32">
        <v>2</v>
      </c>
      <c r="E65" s="37">
        <v>30</v>
      </c>
    </row>
    <row r="66" spans="2:5" x14ac:dyDescent="0.25">
      <c r="B66" s="36">
        <v>2213</v>
      </c>
      <c r="C66" s="32" t="s">
        <v>76</v>
      </c>
      <c r="D66" s="32">
        <v>2</v>
      </c>
      <c r="E66" s="37">
        <v>20</v>
      </c>
    </row>
    <row r="67" spans="2:5" x14ac:dyDescent="0.25">
      <c r="B67" s="36">
        <v>2220</v>
      </c>
      <c r="C67" s="32" t="s">
        <v>77</v>
      </c>
      <c r="D67" s="32">
        <v>2</v>
      </c>
      <c r="E67" s="37">
        <v>102</v>
      </c>
    </row>
    <row r="68" spans="2:5" x14ac:dyDescent="0.25">
      <c r="B68" s="36">
        <v>1936</v>
      </c>
      <c r="C68" s="32" t="s">
        <v>78</v>
      </c>
      <c r="D68" s="32">
        <v>2</v>
      </c>
      <c r="E68" s="37">
        <v>420</v>
      </c>
    </row>
    <row r="69" spans="2:5" x14ac:dyDescent="0.25">
      <c r="B69" s="36">
        <v>2113</v>
      </c>
      <c r="C69" s="32" t="s">
        <v>79</v>
      </c>
      <c r="D69" s="32">
        <v>2</v>
      </c>
      <c r="E69" s="37">
        <v>80</v>
      </c>
    </row>
    <row r="70" spans="2:5" x14ac:dyDescent="0.25">
      <c r="B70" s="36">
        <v>1972</v>
      </c>
      <c r="C70" s="32" t="s">
        <v>80</v>
      </c>
      <c r="D70" s="32">
        <v>2</v>
      </c>
      <c r="E70" s="37">
        <v>113</v>
      </c>
    </row>
    <row r="71" spans="2:5" x14ac:dyDescent="0.25">
      <c r="B71" s="36">
        <v>2105</v>
      </c>
      <c r="C71" s="32" t="s">
        <v>81</v>
      </c>
      <c r="D71" s="32">
        <v>2</v>
      </c>
      <c r="E71" s="37">
        <v>192</v>
      </c>
    </row>
    <row r="72" spans="2:5" x14ac:dyDescent="0.25">
      <c r="B72" s="36">
        <v>1945</v>
      </c>
      <c r="C72" s="32" t="s">
        <v>82</v>
      </c>
      <c r="D72" s="32">
        <v>2</v>
      </c>
      <c r="E72" s="37">
        <v>226</v>
      </c>
    </row>
    <row r="73" spans="2:5" x14ac:dyDescent="0.25">
      <c r="B73" s="36">
        <v>2006</v>
      </c>
      <c r="C73" s="32" t="s">
        <v>83</v>
      </c>
      <c r="D73" s="32">
        <v>2</v>
      </c>
      <c r="E73" s="37">
        <v>87</v>
      </c>
    </row>
    <row r="74" spans="2:5" x14ac:dyDescent="0.25">
      <c r="B74" s="36">
        <v>2193</v>
      </c>
      <c r="C74" s="32" t="s">
        <v>84</v>
      </c>
      <c r="D74" s="32">
        <v>2</v>
      </c>
      <c r="E74" s="37">
        <v>64</v>
      </c>
    </row>
    <row r="75" spans="2:5" x14ac:dyDescent="0.25">
      <c r="B75" s="36">
        <v>2000</v>
      </c>
      <c r="C75" s="32" t="s">
        <v>85</v>
      </c>
      <c r="D75" s="32">
        <v>2</v>
      </c>
      <c r="E75" s="37">
        <v>50</v>
      </c>
    </row>
    <row r="76" spans="2:5" x14ac:dyDescent="0.25">
      <c r="B76" s="36">
        <v>2262</v>
      </c>
      <c r="C76" s="32" t="s">
        <v>86</v>
      </c>
      <c r="D76" s="32">
        <v>2</v>
      </c>
      <c r="E76" s="37">
        <v>133</v>
      </c>
    </row>
    <row r="77" spans="2:5" x14ac:dyDescent="0.25">
      <c r="B77" s="36">
        <v>2090</v>
      </c>
      <c r="C77" s="32" t="s">
        <v>87</v>
      </c>
      <c r="D77" s="32">
        <v>2</v>
      </c>
      <c r="E77" s="37">
        <v>117</v>
      </c>
    </row>
    <row r="78" spans="2:5" x14ac:dyDescent="0.25">
      <c r="B78" s="36">
        <v>1968</v>
      </c>
      <c r="C78" s="32" t="s">
        <v>88</v>
      </c>
      <c r="D78" s="32">
        <v>2</v>
      </c>
      <c r="E78" s="37">
        <v>132</v>
      </c>
    </row>
    <row r="79" spans="2:5" x14ac:dyDescent="0.25">
      <c r="B79" s="36">
        <v>2199</v>
      </c>
      <c r="C79" s="32" t="s">
        <v>89</v>
      </c>
      <c r="D79" s="32">
        <v>2</v>
      </c>
      <c r="E79" s="37">
        <v>155</v>
      </c>
    </row>
    <row r="80" spans="2:5" x14ac:dyDescent="0.25">
      <c r="B80" s="36">
        <v>1996</v>
      </c>
      <c r="C80" s="32" t="s">
        <v>90</v>
      </c>
      <c r="D80" s="32">
        <v>2</v>
      </c>
      <c r="E80" s="37">
        <v>131</v>
      </c>
    </row>
    <row r="81" spans="2:5" x14ac:dyDescent="0.25">
      <c r="B81" s="36">
        <v>2202</v>
      </c>
      <c r="C81" s="32" t="s">
        <v>91</v>
      </c>
      <c r="D81" s="32">
        <v>2</v>
      </c>
      <c r="E81" s="37">
        <v>114</v>
      </c>
    </row>
    <row r="82" spans="2:5" x14ac:dyDescent="0.25">
      <c r="B82" s="36">
        <v>2081</v>
      </c>
      <c r="C82" s="32" t="s">
        <v>92</v>
      </c>
      <c r="D82" s="32">
        <v>2</v>
      </c>
      <c r="E82" s="37">
        <v>171</v>
      </c>
    </row>
    <row r="83" spans="2:5" x14ac:dyDescent="0.25">
      <c r="B83" s="36">
        <v>1973</v>
      </c>
      <c r="C83" s="32" t="s">
        <v>93</v>
      </c>
      <c r="D83" s="32">
        <v>2</v>
      </c>
      <c r="E83" s="37">
        <v>80</v>
      </c>
    </row>
    <row r="84" spans="2:5" x14ac:dyDescent="0.25">
      <c r="B84" s="36">
        <v>1999</v>
      </c>
      <c r="C84" s="32" t="s">
        <v>94</v>
      </c>
      <c r="D84" s="32">
        <v>2</v>
      </c>
      <c r="E84" s="37">
        <v>130</v>
      </c>
    </row>
    <row r="85" spans="2:5" x14ac:dyDescent="0.25">
      <c r="B85" s="36">
        <v>2225</v>
      </c>
      <c r="C85" s="32" t="s">
        <v>95</v>
      </c>
      <c r="D85" s="32">
        <v>2</v>
      </c>
      <c r="E85" s="37">
        <v>31</v>
      </c>
    </row>
    <row r="86" spans="2:5" x14ac:dyDescent="0.25">
      <c r="B86" s="36">
        <v>2144</v>
      </c>
      <c r="C86" s="32" t="s">
        <v>96</v>
      </c>
      <c r="D86" s="32">
        <v>2</v>
      </c>
      <c r="E86" s="37">
        <v>27</v>
      </c>
    </row>
    <row r="87" spans="2:5" x14ac:dyDescent="0.25">
      <c r="B87" s="36">
        <v>2209</v>
      </c>
      <c r="C87" s="32" t="s">
        <v>97</v>
      </c>
      <c r="D87" s="32">
        <v>2</v>
      </c>
      <c r="E87" s="37">
        <v>120</v>
      </c>
    </row>
    <row r="88" spans="2:5" x14ac:dyDescent="0.25">
      <c r="B88" s="36">
        <v>1997</v>
      </c>
      <c r="C88" s="32" t="s">
        <v>98</v>
      </c>
      <c r="D88" s="32">
        <v>2</v>
      </c>
      <c r="E88" s="37">
        <v>98</v>
      </c>
    </row>
    <row r="89" spans="2:5" x14ac:dyDescent="0.25">
      <c r="B89" s="36">
        <v>1969</v>
      </c>
      <c r="C89" s="32" t="s">
        <v>99</v>
      </c>
      <c r="D89" s="32">
        <v>3</v>
      </c>
      <c r="E89" s="37">
        <v>218</v>
      </c>
    </row>
    <row r="90" spans="2:5" x14ac:dyDescent="0.25">
      <c r="B90" s="36">
        <v>1974</v>
      </c>
      <c r="C90" s="32" t="s">
        <v>100</v>
      </c>
      <c r="D90" s="32">
        <v>3</v>
      </c>
      <c r="E90" s="37">
        <v>303</v>
      </c>
    </row>
    <row r="91" spans="2:5" x14ac:dyDescent="0.25">
      <c r="B91" s="36">
        <v>2008</v>
      </c>
      <c r="C91" s="32" t="s">
        <v>101</v>
      </c>
      <c r="D91" s="32">
        <v>3</v>
      </c>
      <c r="E91" s="37">
        <v>17</v>
      </c>
    </row>
    <row r="92" spans="2:5" x14ac:dyDescent="0.25">
      <c r="B92" s="36">
        <v>2044</v>
      </c>
      <c r="C92" s="32" t="s">
        <v>102</v>
      </c>
      <c r="D92" s="32">
        <v>3</v>
      </c>
      <c r="E92" s="37">
        <v>182</v>
      </c>
    </row>
    <row r="93" spans="2:5" x14ac:dyDescent="0.25">
      <c r="B93" s="36">
        <v>1978</v>
      </c>
      <c r="C93" s="32" t="s">
        <v>103</v>
      </c>
      <c r="D93" s="32">
        <v>3</v>
      </c>
      <c r="E93" s="37">
        <v>340</v>
      </c>
    </row>
    <row r="94" spans="2:5" x14ac:dyDescent="0.25">
      <c r="B94" s="36">
        <v>2251</v>
      </c>
      <c r="C94" s="32" t="s">
        <v>104</v>
      </c>
      <c r="D94" s="32">
        <v>3</v>
      </c>
      <c r="E94" s="37">
        <v>232</v>
      </c>
    </row>
    <row r="95" spans="2:5" x14ac:dyDescent="0.25">
      <c r="B95" s="36">
        <v>2208</v>
      </c>
      <c r="C95" s="32" t="s">
        <v>105</v>
      </c>
      <c r="D95" s="32">
        <v>3</v>
      </c>
      <c r="E95" s="37">
        <v>173</v>
      </c>
    </row>
    <row r="96" spans="2:5" x14ac:dyDescent="0.25">
      <c r="B96" s="36">
        <v>2240</v>
      </c>
      <c r="C96" s="32" t="s">
        <v>106</v>
      </c>
      <c r="D96" s="32">
        <v>3</v>
      </c>
      <c r="E96" s="37">
        <v>246</v>
      </c>
    </row>
    <row r="97" spans="2:5" x14ac:dyDescent="0.25">
      <c r="B97" s="36">
        <v>1927</v>
      </c>
      <c r="C97" s="32" t="s">
        <v>107</v>
      </c>
      <c r="D97" s="32">
        <v>3</v>
      </c>
      <c r="E97" s="37">
        <v>180</v>
      </c>
    </row>
    <row r="98" spans="2:5" x14ac:dyDescent="0.25">
      <c r="B98" s="36">
        <v>2086</v>
      </c>
      <c r="C98" s="32" t="s">
        <v>108</v>
      </c>
      <c r="D98" s="32">
        <v>3</v>
      </c>
      <c r="E98" s="37">
        <v>119</v>
      </c>
    </row>
    <row r="99" spans="2:5" x14ac:dyDescent="0.25">
      <c r="B99" s="36">
        <v>2050</v>
      </c>
      <c r="C99" s="32" t="s">
        <v>109</v>
      </c>
      <c r="D99" s="32">
        <v>3</v>
      </c>
      <c r="E99" s="37">
        <v>165</v>
      </c>
    </row>
    <row r="100" spans="2:5" x14ac:dyDescent="0.25">
      <c r="B100" s="36">
        <v>2253</v>
      </c>
      <c r="C100" s="32" t="s">
        <v>110</v>
      </c>
      <c r="D100" s="32">
        <v>3</v>
      </c>
      <c r="E100" s="37">
        <v>216</v>
      </c>
    </row>
    <row r="101" spans="2:5" x14ac:dyDescent="0.25">
      <c r="B101" s="36">
        <v>1992</v>
      </c>
      <c r="C101" s="32" t="s">
        <v>111</v>
      </c>
      <c r="D101" s="32">
        <v>3</v>
      </c>
      <c r="E101" s="37">
        <v>94</v>
      </c>
    </row>
    <row r="102" spans="2:5" x14ac:dyDescent="0.25">
      <c r="B102" s="36">
        <v>2099</v>
      </c>
      <c r="C102" s="32" t="s">
        <v>112</v>
      </c>
      <c r="D102" s="32">
        <v>3</v>
      </c>
      <c r="E102" s="37">
        <v>179</v>
      </c>
    </row>
    <row r="103" spans="2:5" x14ac:dyDescent="0.25">
      <c r="B103" s="36">
        <v>2140</v>
      </c>
      <c r="C103" s="32" t="s">
        <v>113</v>
      </c>
      <c r="D103" s="32">
        <v>3</v>
      </c>
      <c r="E103" s="37">
        <v>223</v>
      </c>
    </row>
    <row r="104" spans="2:5" x14ac:dyDescent="0.25">
      <c r="B104" s="36">
        <v>2107</v>
      </c>
      <c r="C104" s="32" t="s">
        <v>114</v>
      </c>
      <c r="D104" s="32">
        <v>3</v>
      </c>
      <c r="E104" s="37">
        <v>54</v>
      </c>
    </row>
    <row r="105" spans="2:5" x14ac:dyDescent="0.25">
      <c r="B105" s="36">
        <v>2145</v>
      </c>
      <c r="C105" s="32" t="s">
        <v>115</v>
      </c>
      <c r="D105" s="32">
        <v>3</v>
      </c>
      <c r="E105" s="37">
        <v>69</v>
      </c>
    </row>
    <row r="106" spans="2:5" x14ac:dyDescent="0.25">
      <c r="B106" s="36">
        <v>2110</v>
      </c>
      <c r="C106" s="32" t="s">
        <v>116</v>
      </c>
      <c r="D106" s="32">
        <v>3</v>
      </c>
      <c r="E106" s="37">
        <v>272</v>
      </c>
    </row>
    <row r="107" spans="2:5" x14ac:dyDescent="0.25">
      <c r="B107" s="36">
        <v>1990</v>
      </c>
      <c r="C107" s="32" t="s">
        <v>117</v>
      </c>
      <c r="D107" s="32">
        <v>3</v>
      </c>
      <c r="E107" s="37">
        <v>143</v>
      </c>
    </row>
    <row r="108" spans="2:5" x14ac:dyDescent="0.25">
      <c r="B108" s="36">
        <v>2093</v>
      </c>
      <c r="C108" s="32" t="s">
        <v>118</v>
      </c>
      <c r="D108" s="32">
        <v>3</v>
      </c>
      <c r="E108" s="37">
        <v>95</v>
      </c>
    </row>
    <row r="109" spans="2:5" x14ac:dyDescent="0.25">
      <c r="B109" s="36">
        <v>1946</v>
      </c>
      <c r="C109" s="32" t="s">
        <v>119</v>
      </c>
      <c r="D109" s="32">
        <v>3</v>
      </c>
      <c r="E109" s="37">
        <v>207</v>
      </c>
    </row>
    <row r="110" spans="2:5" x14ac:dyDescent="0.25">
      <c r="B110" s="36">
        <v>2104</v>
      </c>
      <c r="C110" s="32" t="s">
        <v>120</v>
      </c>
      <c r="D110" s="32">
        <v>3</v>
      </c>
      <c r="E110" s="37">
        <v>134</v>
      </c>
    </row>
    <row r="111" spans="2:5" x14ac:dyDescent="0.25">
      <c r="B111" s="36">
        <v>2096</v>
      </c>
      <c r="C111" s="32" t="s">
        <v>121</v>
      </c>
      <c r="D111" s="32">
        <v>3</v>
      </c>
      <c r="E111" s="37">
        <v>416</v>
      </c>
    </row>
    <row r="112" spans="2:5" x14ac:dyDescent="0.25">
      <c r="B112" s="36">
        <v>2204</v>
      </c>
      <c r="C112" s="32" t="s">
        <v>122</v>
      </c>
      <c r="D112" s="32">
        <v>3</v>
      </c>
      <c r="E112" s="37">
        <v>240</v>
      </c>
    </row>
    <row r="113" spans="2:5" x14ac:dyDescent="0.25">
      <c r="B113" s="36">
        <v>2255</v>
      </c>
      <c r="C113" s="32" t="s">
        <v>123</v>
      </c>
      <c r="D113" s="32">
        <v>3</v>
      </c>
      <c r="E113" s="37">
        <v>137</v>
      </c>
    </row>
    <row r="114" spans="2:5" x14ac:dyDescent="0.25">
      <c r="B114" s="36">
        <v>2198</v>
      </c>
      <c r="C114" s="32" t="s">
        <v>124</v>
      </c>
      <c r="D114" s="32">
        <v>4</v>
      </c>
      <c r="E114" s="37">
        <v>241</v>
      </c>
    </row>
    <row r="115" spans="2:5" x14ac:dyDescent="0.25">
      <c r="B115" s="36">
        <v>2116</v>
      </c>
      <c r="C115" s="32" t="s">
        <v>125</v>
      </c>
      <c r="D115" s="32">
        <v>4</v>
      </c>
      <c r="E115" s="37">
        <v>215</v>
      </c>
    </row>
    <row r="116" spans="2:5" x14ac:dyDescent="0.25">
      <c r="B116" s="36">
        <v>1947</v>
      </c>
      <c r="C116" s="32" t="s">
        <v>126</v>
      </c>
      <c r="D116" s="32">
        <v>4</v>
      </c>
      <c r="E116" s="37">
        <v>183</v>
      </c>
    </row>
    <row r="117" spans="2:5" x14ac:dyDescent="0.25">
      <c r="B117" s="36">
        <v>2252</v>
      </c>
      <c r="C117" s="32" t="s">
        <v>127</v>
      </c>
      <c r="D117" s="32">
        <v>4</v>
      </c>
      <c r="E117" s="37">
        <v>83</v>
      </c>
    </row>
    <row r="118" spans="2:5" x14ac:dyDescent="0.25">
      <c r="B118" s="36">
        <v>1933</v>
      </c>
      <c r="C118" s="32" t="s">
        <v>128</v>
      </c>
      <c r="D118" s="32">
        <v>4</v>
      </c>
      <c r="E118" s="37">
        <v>575</v>
      </c>
    </row>
    <row r="119" spans="2:5" x14ac:dyDescent="0.25">
      <c r="B119" s="36">
        <v>1964</v>
      </c>
      <c r="C119" s="32" t="s">
        <v>129</v>
      </c>
      <c r="D119" s="32">
        <v>4</v>
      </c>
      <c r="E119" s="37">
        <v>206</v>
      </c>
    </row>
    <row r="120" spans="2:5" x14ac:dyDescent="0.25">
      <c r="B120" s="36">
        <v>1931</v>
      </c>
      <c r="C120" s="32" t="s">
        <v>130</v>
      </c>
      <c r="D120" s="32">
        <v>4</v>
      </c>
      <c r="E120" s="37">
        <v>483</v>
      </c>
    </row>
    <row r="121" spans="2:5" x14ac:dyDescent="0.25">
      <c r="B121" s="36">
        <v>2014</v>
      </c>
      <c r="C121" s="32" t="s">
        <v>131</v>
      </c>
      <c r="D121" s="32">
        <v>4</v>
      </c>
      <c r="E121" s="37">
        <v>192</v>
      </c>
    </row>
    <row r="122" spans="2:5" x14ac:dyDescent="0.25">
      <c r="B122" s="36">
        <v>2091</v>
      </c>
      <c r="C122" s="32" t="s">
        <v>132</v>
      </c>
      <c r="D122" s="32">
        <v>4</v>
      </c>
      <c r="E122" s="37">
        <v>322</v>
      </c>
    </row>
    <row r="123" spans="2:5" x14ac:dyDescent="0.25">
      <c r="B123" s="36">
        <v>2059</v>
      </c>
      <c r="C123" s="32" t="s">
        <v>133</v>
      </c>
      <c r="D123" s="32">
        <v>4</v>
      </c>
      <c r="E123" s="37">
        <v>180</v>
      </c>
    </row>
    <row r="124" spans="2:5" x14ac:dyDescent="0.25">
      <c r="B124" s="36">
        <v>2092</v>
      </c>
      <c r="C124" s="32" t="s">
        <v>134</v>
      </c>
      <c r="D124" s="32">
        <v>4</v>
      </c>
      <c r="E124" s="37">
        <v>217</v>
      </c>
    </row>
    <row r="125" spans="2:5" x14ac:dyDescent="0.25">
      <c r="B125" s="36">
        <v>2141</v>
      </c>
      <c r="C125" s="32" t="s">
        <v>135</v>
      </c>
      <c r="D125" s="32">
        <v>4</v>
      </c>
      <c r="E125" s="37">
        <v>446</v>
      </c>
    </row>
    <row r="126" spans="2:5" x14ac:dyDescent="0.25">
      <c r="B126" s="36">
        <v>2257</v>
      </c>
      <c r="C126" s="32" t="s">
        <v>136</v>
      </c>
      <c r="D126" s="32">
        <v>4</v>
      </c>
      <c r="E126" s="37">
        <v>157</v>
      </c>
    </row>
    <row r="127" spans="2:5" x14ac:dyDescent="0.25">
      <c r="B127" s="36">
        <v>2212</v>
      </c>
      <c r="C127" s="32" t="s">
        <v>137</v>
      </c>
      <c r="D127" s="32">
        <v>5</v>
      </c>
      <c r="E127" s="37">
        <v>366</v>
      </c>
    </row>
    <row r="128" spans="2:5" x14ac:dyDescent="0.25">
      <c r="B128" s="36">
        <v>2143</v>
      </c>
      <c r="C128" s="32" t="s">
        <v>138</v>
      </c>
      <c r="D128" s="32">
        <v>5</v>
      </c>
      <c r="E128" s="37">
        <v>682</v>
      </c>
    </row>
    <row r="129" spans="2:7" x14ac:dyDescent="0.25">
      <c r="B129" s="36">
        <v>2191</v>
      </c>
      <c r="C129" s="32" t="s">
        <v>139</v>
      </c>
      <c r="D129" s="32">
        <v>5</v>
      </c>
      <c r="E129" s="37">
        <v>411</v>
      </c>
    </row>
    <row r="130" spans="2:7" x14ac:dyDescent="0.25">
      <c r="B130" s="36">
        <v>2084</v>
      </c>
      <c r="C130" s="32" t="s">
        <v>140</v>
      </c>
      <c r="D130" s="32">
        <v>5</v>
      </c>
      <c r="E130" s="37">
        <v>278</v>
      </c>
    </row>
    <row r="131" spans="2:7" x14ac:dyDescent="0.25">
      <c r="B131" s="36">
        <v>2137</v>
      </c>
      <c r="C131" s="32" t="s">
        <v>141</v>
      </c>
      <c r="D131" s="32">
        <v>5</v>
      </c>
      <c r="E131" s="37">
        <v>243</v>
      </c>
    </row>
    <row r="132" spans="2:7" x14ac:dyDescent="0.25">
      <c r="B132" s="36">
        <v>2205</v>
      </c>
      <c r="C132" s="32" t="s">
        <v>142</v>
      </c>
      <c r="D132" s="32">
        <v>5</v>
      </c>
      <c r="E132" s="37">
        <v>619</v>
      </c>
    </row>
    <row r="133" spans="2:7" x14ac:dyDescent="0.25">
      <c r="B133" s="36">
        <v>1966</v>
      </c>
      <c r="C133" s="32" t="s">
        <v>143</v>
      </c>
      <c r="D133" s="32">
        <v>5</v>
      </c>
      <c r="E133" s="37">
        <v>406</v>
      </c>
    </row>
    <row r="134" spans="2:7" x14ac:dyDescent="0.25">
      <c r="B134" s="36">
        <v>2103</v>
      </c>
      <c r="C134" s="32" t="s">
        <v>144</v>
      </c>
      <c r="D134" s="32">
        <v>5</v>
      </c>
      <c r="E134" s="37">
        <v>180</v>
      </c>
    </row>
    <row r="135" spans="2:7" x14ac:dyDescent="0.25">
      <c r="B135" s="36">
        <v>1935</v>
      </c>
      <c r="C135" s="32" t="s">
        <v>145</v>
      </c>
      <c r="D135" s="32">
        <v>5</v>
      </c>
      <c r="E135" s="37">
        <v>334</v>
      </c>
      <c r="F135" s="1"/>
      <c r="G135" s="1"/>
    </row>
    <row r="136" spans="2:7" x14ac:dyDescent="0.25">
      <c r="B136" s="36">
        <v>1994</v>
      </c>
      <c r="C136" s="32" t="s">
        <v>146</v>
      </c>
      <c r="D136" s="32">
        <v>5</v>
      </c>
      <c r="E136" s="37">
        <v>178</v>
      </c>
    </row>
    <row r="137" spans="2:7" x14ac:dyDescent="0.25">
      <c r="B137" s="36">
        <v>2003</v>
      </c>
      <c r="C137" s="32" t="s">
        <v>147</v>
      </c>
      <c r="D137" s="32">
        <v>5</v>
      </c>
      <c r="E137" s="37">
        <v>217</v>
      </c>
    </row>
    <row r="138" spans="2:7" x14ac:dyDescent="0.25">
      <c r="B138" s="36">
        <v>2197</v>
      </c>
      <c r="C138" s="32" t="s">
        <v>148</v>
      </c>
      <c r="D138" s="32">
        <v>5</v>
      </c>
      <c r="E138" s="37">
        <v>490</v>
      </c>
    </row>
    <row r="139" spans="2:7" x14ac:dyDescent="0.25">
      <c r="B139" s="36">
        <v>2041</v>
      </c>
      <c r="C139" s="32" t="s">
        <v>149</v>
      </c>
      <c r="D139" s="32">
        <v>6</v>
      </c>
      <c r="E139" s="37">
        <v>779</v>
      </c>
    </row>
    <row r="140" spans="2:7" x14ac:dyDescent="0.25">
      <c r="B140" s="36">
        <v>1930</v>
      </c>
      <c r="C140" s="32" t="s">
        <v>150</v>
      </c>
      <c r="D140" s="32">
        <v>6</v>
      </c>
      <c r="E140" s="37">
        <v>505</v>
      </c>
    </row>
    <row r="141" spans="2:7" x14ac:dyDescent="0.25">
      <c r="B141" s="36">
        <v>2002</v>
      </c>
      <c r="C141" s="32" t="s">
        <v>151</v>
      </c>
      <c r="D141" s="32">
        <v>6</v>
      </c>
      <c r="E141" s="37">
        <v>298</v>
      </c>
    </row>
    <row r="142" spans="2:7" x14ac:dyDescent="0.25">
      <c r="B142" s="36">
        <v>2139</v>
      </c>
      <c r="C142" s="32" t="s">
        <v>152</v>
      </c>
      <c r="D142" s="32">
        <v>6</v>
      </c>
      <c r="E142" s="37">
        <v>397</v>
      </c>
    </row>
    <row r="143" spans="2:7" x14ac:dyDescent="0.25">
      <c r="B143" s="36">
        <v>2181</v>
      </c>
      <c r="C143" s="32" t="s">
        <v>153</v>
      </c>
      <c r="D143" s="32">
        <v>6</v>
      </c>
      <c r="E143" s="37">
        <v>797</v>
      </c>
    </row>
    <row r="144" spans="2:7" x14ac:dyDescent="0.25">
      <c r="B144" s="36">
        <v>1900</v>
      </c>
      <c r="C144" s="32" t="s">
        <v>154</v>
      </c>
      <c r="D144" s="32">
        <v>6</v>
      </c>
      <c r="E144" s="37">
        <v>487</v>
      </c>
    </row>
    <row r="145" spans="2:5" x14ac:dyDescent="0.25">
      <c r="B145" s="36">
        <v>2039</v>
      </c>
      <c r="C145" s="32" t="s">
        <v>155</v>
      </c>
      <c r="D145" s="32">
        <v>6</v>
      </c>
      <c r="E145" s="37">
        <v>484</v>
      </c>
    </row>
    <row r="146" spans="2:5" x14ac:dyDescent="0.25">
      <c r="B146" s="36">
        <v>2190</v>
      </c>
      <c r="C146" s="32" t="s">
        <v>156</v>
      </c>
      <c r="D146" s="32">
        <v>7</v>
      </c>
      <c r="E146" s="37">
        <v>669</v>
      </c>
    </row>
    <row r="147" spans="2:5" x14ac:dyDescent="0.25">
      <c r="B147" s="36">
        <v>4131</v>
      </c>
      <c r="C147" s="32" t="s">
        <v>157</v>
      </c>
      <c r="D147" s="32">
        <v>7</v>
      </c>
      <c r="E147" s="37">
        <v>537</v>
      </c>
    </row>
    <row r="148" spans="2:5" x14ac:dyDescent="0.25">
      <c r="B148" s="36">
        <v>2108</v>
      </c>
      <c r="C148" s="32" t="s">
        <v>158</v>
      </c>
      <c r="D148" s="32">
        <v>7</v>
      </c>
      <c r="E148" s="37">
        <v>461</v>
      </c>
    </row>
    <row r="149" spans="2:5" x14ac:dyDescent="0.25">
      <c r="B149" s="36">
        <v>1944</v>
      </c>
      <c r="C149" s="32" t="s">
        <v>159</v>
      </c>
      <c r="D149" s="32">
        <v>7</v>
      </c>
      <c r="E149" s="37">
        <v>420</v>
      </c>
    </row>
    <row r="150" spans="2:5" x14ac:dyDescent="0.25">
      <c r="B150" s="36">
        <v>1948</v>
      </c>
      <c r="C150" s="32" t="s">
        <v>160</v>
      </c>
      <c r="D150" s="32">
        <v>7</v>
      </c>
      <c r="E150" s="37">
        <v>604</v>
      </c>
    </row>
    <row r="151" spans="2:5" x14ac:dyDescent="0.25">
      <c r="B151" s="36">
        <v>2102</v>
      </c>
      <c r="C151" s="32" t="s">
        <v>161</v>
      </c>
      <c r="D151" s="32">
        <v>7</v>
      </c>
      <c r="E151" s="37">
        <v>510</v>
      </c>
    </row>
    <row r="152" spans="2:5" x14ac:dyDescent="0.25">
      <c r="B152" s="36">
        <v>2056</v>
      </c>
      <c r="C152" s="32" t="s">
        <v>162</v>
      </c>
      <c r="D152" s="32">
        <v>8</v>
      </c>
      <c r="E152" s="37">
        <v>578</v>
      </c>
    </row>
    <row r="153" spans="2:5" x14ac:dyDescent="0.25">
      <c r="B153" s="36">
        <v>2147</v>
      </c>
      <c r="C153" s="32" t="s">
        <v>163</v>
      </c>
      <c r="D153" s="32">
        <v>8</v>
      </c>
      <c r="E153" s="37">
        <v>551</v>
      </c>
    </row>
    <row r="154" spans="2:5" x14ac:dyDescent="0.25">
      <c r="B154" s="36">
        <v>1929</v>
      </c>
      <c r="C154" s="32" t="s">
        <v>164</v>
      </c>
      <c r="D154" s="32">
        <v>8</v>
      </c>
      <c r="E154" s="37">
        <v>1031</v>
      </c>
    </row>
    <row r="155" spans="2:5" x14ac:dyDescent="0.25">
      <c r="B155" s="36">
        <v>1965</v>
      </c>
      <c r="C155" s="32" t="s">
        <v>165</v>
      </c>
      <c r="D155" s="32">
        <v>8</v>
      </c>
      <c r="E155" s="37">
        <v>730</v>
      </c>
    </row>
    <row r="156" spans="2:5" x14ac:dyDescent="0.25">
      <c r="B156" s="36">
        <v>1970</v>
      </c>
      <c r="C156" s="32" t="s">
        <v>166</v>
      </c>
      <c r="D156" s="32">
        <v>8</v>
      </c>
      <c r="E156" s="37">
        <v>569</v>
      </c>
    </row>
    <row r="157" spans="2:5" x14ac:dyDescent="0.25">
      <c r="B157" s="36">
        <v>2206</v>
      </c>
      <c r="C157" s="32" t="s">
        <v>167</v>
      </c>
      <c r="D157" s="32">
        <v>8</v>
      </c>
      <c r="E157" s="37">
        <v>758</v>
      </c>
    </row>
    <row r="158" spans="2:5" x14ac:dyDescent="0.25">
      <c r="B158" s="36">
        <v>2024</v>
      </c>
      <c r="C158" s="32" t="s">
        <v>168</v>
      </c>
      <c r="D158" s="32">
        <v>8</v>
      </c>
      <c r="E158" s="37">
        <v>847</v>
      </c>
    </row>
    <row r="159" spans="2:5" x14ac:dyDescent="0.25">
      <c r="B159" s="36">
        <v>2053</v>
      </c>
      <c r="C159" s="32" t="s">
        <v>169</v>
      </c>
      <c r="D159" s="32">
        <v>8</v>
      </c>
      <c r="E159" s="37">
        <v>614</v>
      </c>
    </row>
    <row r="160" spans="2:5" x14ac:dyDescent="0.25">
      <c r="B160" s="36">
        <v>1925</v>
      </c>
      <c r="C160" s="32" t="s">
        <v>170</v>
      </c>
      <c r="D160" s="32">
        <v>8</v>
      </c>
      <c r="E160" s="37">
        <v>572</v>
      </c>
    </row>
    <row r="161" spans="2:7" x14ac:dyDescent="0.25">
      <c r="B161" s="36">
        <v>2207</v>
      </c>
      <c r="C161" s="32" t="s">
        <v>171</v>
      </c>
      <c r="D161" s="32">
        <v>8</v>
      </c>
      <c r="E161" s="37">
        <v>669</v>
      </c>
    </row>
    <row r="162" spans="2:7" x14ac:dyDescent="0.25">
      <c r="B162" s="36">
        <v>2244</v>
      </c>
      <c r="C162" s="32" t="s">
        <v>172</v>
      </c>
      <c r="D162" s="32">
        <v>8</v>
      </c>
      <c r="E162" s="37">
        <v>846</v>
      </c>
    </row>
    <row r="163" spans="2:7" x14ac:dyDescent="0.25">
      <c r="B163" s="36">
        <v>2101</v>
      </c>
      <c r="C163" s="32" t="s">
        <v>173</v>
      </c>
      <c r="D163" s="32">
        <v>9</v>
      </c>
      <c r="E163" s="37">
        <v>441</v>
      </c>
    </row>
    <row r="164" spans="2:7" x14ac:dyDescent="0.25">
      <c r="B164" s="36">
        <v>1894</v>
      </c>
      <c r="C164" s="32" t="s">
        <v>174</v>
      </c>
      <c r="D164" s="32">
        <v>9</v>
      </c>
      <c r="E164" s="37">
        <v>397</v>
      </c>
    </row>
    <row r="165" spans="2:7" x14ac:dyDescent="0.25">
      <c r="B165" s="36">
        <v>2054</v>
      </c>
      <c r="C165" s="32" t="s">
        <v>175</v>
      </c>
      <c r="D165" s="32">
        <v>9</v>
      </c>
      <c r="E165" s="37">
        <v>819</v>
      </c>
      <c r="G165" s="1"/>
    </row>
    <row r="166" spans="2:7" x14ac:dyDescent="0.25">
      <c r="B166" s="36">
        <v>2256</v>
      </c>
      <c r="C166" s="32" t="s">
        <v>176</v>
      </c>
      <c r="D166" s="32">
        <v>9</v>
      </c>
      <c r="E166" s="37">
        <v>1074</v>
      </c>
    </row>
    <row r="167" spans="2:7" x14ac:dyDescent="0.25">
      <c r="B167" s="36">
        <v>2254</v>
      </c>
      <c r="C167" s="32" t="s">
        <v>177</v>
      </c>
      <c r="D167" s="32">
        <v>9</v>
      </c>
      <c r="E167" s="37">
        <v>942</v>
      </c>
    </row>
    <row r="168" spans="2:7" x14ac:dyDescent="0.25">
      <c r="B168" s="36">
        <v>2185</v>
      </c>
      <c r="C168" s="32" t="s">
        <v>178</v>
      </c>
      <c r="D168" s="32">
        <v>10</v>
      </c>
      <c r="E168" s="37">
        <v>1591</v>
      </c>
    </row>
    <row r="169" spans="2:7" x14ac:dyDescent="0.25">
      <c r="B169" s="36">
        <v>2042</v>
      </c>
      <c r="C169" s="32" t="s">
        <v>179</v>
      </c>
      <c r="D169" s="32">
        <v>10</v>
      </c>
      <c r="E169" s="37">
        <v>790</v>
      </c>
    </row>
    <row r="170" spans="2:7" x14ac:dyDescent="0.25">
      <c r="B170" s="36">
        <v>2043</v>
      </c>
      <c r="C170" s="32" t="s">
        <v>180</v>
      </c>
      <c r="D170" s="32">
        <v>10</v>
      </c>
      <c r="E170" s="37">
        <v>728</v>
      </c>
    </row>
    <row r="171" spans="2:7" x14ac:dyDescent="0.25">
      <c r="B171" s="36">
        <v>2241</v>
      </c>
      <c r="C171" s="32" t="s">
        <v>181</v>
      </c>
      <c r="D171" s="32">
        <v>10</v>
      </c>
      <c r="E171" s="37">
        <v>1210</v>
      </c>
    </row>
    <row r="172" spans="2:7" x14ac:dyDescent="0.25">
      <c r="B172" s="36">
        <v>1923</v>
      </c>
      <c r="C172" s="32" t="s">
        <v>182</v>
      </c>
      <c r="D172" s="32">
        <v>10</v>
      </c>
      <c r="E172" s="37">
        <v>1262</v>
      </c>
    </row>
    <row r="173" spans="2:7" x14ac:dyDescent="0.25">
      <c r="B173" s="36">
        <v>1926</v>
      </c>
      <c r="C173" s="32" t="s">
        <v>183</v>
      </c>
      <c r="D173" s="32">
        <v>10</v>
      </c>
      <c r="E173" s="37">
        <v>871</v>
      </c>
    </row>
    <row r="174" spans="2:7" x14ac:dyDescent="0.25">
      <c r="B174" s="36">
        <v>2087</v>
      </c>
      <c r="C174" s="32" t="s">
        <v>184</v>
      </c>
      <c r="D174" s="32">
        <v>10</v>
      </c>
      <c r="E174" s="37">
        <v>602</v>
      </c>
    </row>
    <row r="175" spans="2:7" x14ac:dyDescent="0.25">
      <c r="B175" s="36">
        <v>2088</v>
      </c>
      <c r="C175" s="32" t="s">
        <v>185</v>
      </c>
      <c r="D175" s="32">
        <v>11</v>
      </c>
      <c r="E175" s="37">
        <v>1065</v>
      </c>
    </row>
    <row r="176" spans="2:7" x14ac:dyDescent="0.25">
      <c r="B176" s="36">
        <v>2146</v>
      </c>
      <c r="C176" s="32" t="s">
        <v>186</v>
      </c>
      <c r="D176" s="32">
        <v>12</v>
      </c>
      <c r="E176" s="37">
        <v>1043</v>
      </c>
    </row>
    <row r="177" spans="2:7" x14ac:dyDescent="0.25">
      <c r="B177" s="36">
        <v>1977</v>
      </c>
      <c r="C177" s="32" t="s">
        <v>187</v>
      </c>
      <c r="D177" s="32">
        <v>13</v>
      </c>
      <c r="E177" s="37">
        <v>1406</v>
      </c>
    </row>
    <row r="178" spans="2:7" x14ac:dyDescent="0.25">
      <c r="B178" s="36">
        <v>1901</v>
      </c>
      <c r="C178" s="32" t="s">
        <v>188</v>
      </c>
      <c r="D178" s="32">
        <v>13</v>
      </c>
      <c r="E178" s="37">
        <v>954</v>
      </c>
    </row>
    <row r="179" spans="2:7" x14ac:dyDescent="0.25">
      <c r="B179" s="36">
        <v>1991</v>
      </c>
      <c r="C179" s="32" t="s">
        <v>189</v>
      </c>
      <c r="D179" s="32">
        <v>13</v>
      </c>
      <c r="E179" s="37">
        <v>1221</v>
      </c>
    </row>
    <row r="180" spans="2:7" x14ac:dyDescent="0.25">
      <c r="B180" s="36">
        <v>2138</v>
      </c>
      <c r="C180" s="32" t="s">
        <v>190</v>
      </c>
      <c r="D180" s="32">
        <v>13</v>
      </c>
      <c r="E180" s="37">
        <v>738</v>
      </c>
    </row>
    <row r="181" spans="2:7" x14ac:dyDescent="0.25">
      <c r="B181" s="36">
        <v>2187</v>
      </c>
      <c r="C181" s="32" t="s">
        <v>191</v>
      </c>
      <c r="D181" s="32">
        <v>14</v>
      </c>
      <c r="E181" s="37">
        <v>1629</v>
      </c>
      <c r="G181" s="1"/>
    </row>
    <row r="182" spans="2:7" x14ac:dyDescent="0.25">
      <c r="B182" s="36">
        <v>1928</v>
      </c>
      <c r="C182" s="32" t="s">
        <v>192</v>
      </c>
      <c r="D182" s="32">
        <v>14</v>
      </c>
      <c r="E182" s="37">
        <v>1290</v>
      </c>
    </row>
    <row r="183" spans="2:7" x14ac:dyDescent="0.25">
      <c r="B183" s="36">
        <v>2055</v>
      </c>
      <c r="C183" s="32" t="s">
        <v>193</v>
      </c>
      <c r="D183" s="32">
        <v>15</v>
      </c>
      <c r="E183" s="37">
        <v>1066</v>
      </c>
    </row>
    <row r="184" spans="2:7" x14ac:dyDescent="0.25">
      <c r="B184" s="36">
        <v>2242</v>
      </c>
      <c r="C184" s="32" t="s">
        <v>194</v>
      </c>
      <c r="D184" s="32">
        <v>17</v>
      </c>
      <c r="E184" s="37">
        <v>1870</v>
      </c>
    </row>
    <row r="185" spans="2:7" x14ac:dyDescent="0.25">
      <c r="B185" s="36">
        <v>1922</v>
      </c>
      <c r="C185" s="32" t="s">
        <v>195</v>
      </c>
      <c r="D185" s="32">
        <v>17</v>
      </c>
      <c r="E185" s="37">
        <v>1950</v>
      </c>
    </row>
    <row r="186" spans="2:7" x14ac:dyDescent="0.25">
      <c r="B186" s="36">
        <v>2097</v>
      </c>
      <c r="C186" s="32" t="s">
        <v>196</v>
      </c>
      <c r="D186" s="32">
        <v>18</v>
      </c>
      <c r="E186" s="37">
        <v>1138</v>
      </c>
    </row>
    <row r="187" spans="2:7" x14ac:dyDescent="0.25">
      <c r="B187" s="36">
        <v>2182</v>
      </c>
      <c r="C187" s="32" t="s">
        <v>197</v>
      </c>
      <c r="D187" s="32">
        <v>19</v>
      </c>
      <c r="E187" s="37">
        <v>1767</v>
      </c>
    </row>
    <row r="188" spans="2:7" x14ac:dyDescent="0.25">
      <c r="B188" s="36">
        <v>2100</v>
      </c>
      <c r="C188" s="32" t="s">
        <v>198</v>
      </c>
      <c r="D188" s="32">
        <v>21</v>
      </c>
      <c r="E188" s="37">
        <v>1162</v>
      </c>
    </row>
    <row r="189" spans="2:7" x14ac:dyDescent="0.25">
      <c r="B189" s="36">
        <v>2083</v>
      </c>
      <c r="C189" s="32" t="s">
        <v>199</v>
      </c>
      <c r="D189" s="32">
        <v>21</v>
      </c>
      <c r="E189" s="37">
        <v>1804</v>
      </c>
    </row>
    <row r="190" spans="2:7" x14ac:dyDescent="0.25">
      <c r="B190" s="36">
        <v>2183</v>
      </c>
      <c r="C190" s="32" t="s">
        <v>200</v>
      </c>
      <c r="D190" s="32">
        <v>22</v>
      </c>
      <c r="E190" s="37">
        <v>1808</v>
      </c>
    </row>
    <row r="191" spans="2:7" x14ac:dyDescent="0.25">
      <c r="B191" s="36">
        <v>2057</v>
      </c>
      <c r="C191" s="32" t="s">
        <v>201</v>
      </c>
      <c r="D191" s="32">
        <v>22</v>
      </c>
      <c r="E191" s="37">
        <v>1332</v>
      </c>
    </row>
    <row r="192" spans="2:7" x14ac:dyDescent="0.25">
      <c r="B192" s="36">
        <v>2048</v>
      </c>
      <c r="C192" s="32" t="s">
        <v>202</v>
      </c>
      <c r="D192" s="32">
        <v>23</v>
      </c>
      <c r="E192" s="37">
        <v>2073</v>
      </c>
      <c r="G192" s="1"/>
    </row>
    <row r="193" spans="2:5" x14ac:dyDescent="0.25">
      <c r="B193" s="36">
        <v>1924</v>
      </c>
      <c r="C193" s="32" t="s">
        <v>203</v>
      </c>
      <c r="D193" s="32">
        <v>30</v>
      </c>
      <c r="E193" s="37">
        <v>2933</v>
      </c>
    </row>
    <row r="194" spans="2:5" x14ac:dyDescent="0.25">
      <c r="B194" s="36">
        <v>1976</v>
      </c>
      <c r="C194" s="32" t="s">
        <v>204</v>
      </c>
      <c r="D194" s="32">
        <v>32</v>
      </c>
      <c r="E194" s="37">
        <v>2585</v>
      </c>
    </row>
    <row r="195" spans="2:5" x14ac:dyDescent="0.25">
      <c r="B195" s="36">
        <v>2239</v>
      </c>
      <c r="C195" s="32" t="s">
        <v>205</v>
      </c>
      <c r="D195" s="32">
        <v>35</v>
      </c>
      <c r="E195" s="37">
        <v>3309</v>
      </c>
    </row>
    <row r="196" spans="2:5" x14ac:dyDescent="0.25">
      <c r="B196" s="36">
        <v>2082</v>
      </c>
      <c r="C196" s="32" t="s">
        <v>206</v>
      </c>
      <c r="D196" s="32">
        <v>38</v>
      </c>
      <c r="E196" s="37">
        <v>3500</v>
      </c>
    </row>
    <row r="197" spans="2:5" x14ac:dyDescent="0.25">
      <c r="B197" s="36">
        <v>2243</v>
      </c>
      <c r="C197" s="32" t="s">
        <v>207</v>
      </c>
      <c r="D197" s="32">
        <v>55</v>
      </c>
      <c r="E197" s="37">
        <v>3328</v>
      </c>
    </row>
    <row r="198" spans="2:5" x14ac:dyDescent="0.25">
      <c r="B198" s="36">
        <v>2142</v>
      </c>
      <c r="C198" s="32" t="s">
        <v>208</v>
      </c>
      <c r="D198" s="32">
        <v>65</v>
      </c>
      <c r="E198" s="37">
        <v>4641</v>
      </c>
    </row>
    <row r="199" spans="2:5" x14ac:dyDescent="0.25">
      <c r="B199" s="36">
        <v>2180</v>
      </c>
      <c r="C199" s="32" t="s">
        <v>209</v>
      </c>
      <c r="D199" s="32">
        <v>85</v>
      </c>
      <c r="E199" s="37">
        <v>10000</v>
      </c>
    </row>
    <row r="200" spans="2:5" x14ac:dyDescent="0.25">
      <c r="B200" s="36"/>
      <c r="C200" s="32"/>
      <c r="D200" s="32"/>
      <c r="E200" s="38"/>
    </row>
    <row r="201" spans="2:5" ht="15.75" thickBot="1" x14ac:dyDescent="0.3">
      <c r="B201" s="39"/>
      <c r="C201" s="40" t="s">
        <v>220</v>
      </c>
      <c r="D201" s="40"/>
      <c r="E201" s="41">
        <v>914</v>
      </c>
    </row>
  </sheetData>
  <autoFilter ref="B2:E2">
    <sortState ref="B2:E198">
      <sortCondition ref="D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Schedule</vt:lpstr>
      <vt:lpstr>Projection Data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"frenchb"</dc:creator>
  <cp:lastModifiedBy>"frenchb"</cp:lastModifiedBy>
  <cp:lastPrinted>2018-12-12T21:46:58Z</cp:lastPrinted>
  <dcterms:created xsi:type="dcterms:W3CDTF">2018-06-11T22:45:21Z</dcterms:created>
  <dcterms:modified xsi:type="dcterms:W3CDTF">2018-12-12T22:40:36Z</dcterms:modified>
</cp:coreProperties>
</file>